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onas\Documents\Travail\Cours\TP EPFL 2024\TP2 Roches magmatiques\"/>
    </mc:Choice>
  </mc:AlternateContent>
  <xr:revisionPtr revIDLastSave="0" documentId="13_ncr:1_{69667CE2-5C73-414C-B606-E2A42D59A43A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Données Cantal" sheetId="5" r:id="rId1"/>
    <sheet name="Ex cristallisation fractionné" sheetId="8" r:id="rId2"/>
  </sheets>
  <definedNames>
    <definedName name="solver_adj" localSheetId="1" hidden="1">'Ex cristallisation fractionné'!$F$51:$F$54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itr" localSheetId="1" hidden="1">2147483647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opt" localSheetId="1" hidden="1">'Ex cristallisation fractionné'!$R$58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2</definedName>
    <definedName name="solver_val" localSheetId="1" hidden="1">0</definedName>
    <definedName name="solver_ver" localSheetId="1" hidden="1">2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6" i="8" l="1"/>
  <c r="K56" i="8"/>
  <c r="L56" i="8"/>
  <c r="M56" i="8"/>
  <c r="N56" i="8"/>
  <c r="O56" i="8"/>
  <c r="P56" i="8"/>
  <c r="I56" i="8"/>
  <c r="I27" i="8" l="1"/>
  <c r="R57" i="8"/>
  <c r="R32" i="8"/>
  <c r="R45" i="8"/>
  <c r="M27" i="8"/>
  <c r="M28" i="8"/>
  <c r="F30" i="8"/>
  <c r="N27" i="8"/>
  <c r="N28" i="8"/>
  <c r="O27" i="8"/>
  <c r="O28" i="8"/>
  <c r="P27" i="8"/>
  <c r="P28" i="8"/>
  <c r="J27" i="8"/>
  <c r="J28" i="8"/>
  <c r="K27" i="8"/>
  <c r="K28" i="8"/>
  <c r="L27" i="8"/>
  <c r="L28" i="8"/>
  <c r="I28" i="8"/>
  <c r="I38" i="8"/>
  <c r="I39" i="8"/>
  <c r="I40" i="8"/>
  <c r="I41" i="8"/>
  <c r="I42" i="8"/>
  <c r="F43" i="8"/>
  <c r="I51" i="8"/>
  <c r="I52" i="8"/>
  <c r="I53" i="8"/>
  <c r="I54" i="8"/>
  <c r="F55" i="8"/>
  <c r="J38" i="8"/>
  <c r="J39" i="8"/>
  <c r="J40" i="8"/>
  <c r="J41" i="8"/>
  <c r="J42" i="8"/>
  <c r="J51" i="8"/>
  <c r="J52" i="8"/>
  <c r="J53" i="8"/>
  <c r="J54" i="8"/>
  <c r="K38" i="8"/>
  <c r="K39" i="8"/>
  <c r="K40" i="8"/>
  <c r="K41" i="8"/>
  <c r="K42" i="8"/>
  <c r="K51" i="8"/>
  <c r="K52" i="8"/>
  <c r="K53" i="8"/>
  <c r="K54" i="8"/>
  <c r="L38" i="8"/>
  <c r="L39" i="8"/>
  <c r="L40" i="8"/>
  <c r="L41" i="8"/>
  <c r="L42" i="8"/>
  <c r="L51" i="8"/>
  <c r="L52" i="8"/>
  <c r="L53" i="8"/>
  <c r="L54" i="8"/>
  <c r="M38" i="8"/>
  <c r="M39" i="8"/>
  <c r="M40" i="8"/>
  <c r="M41" i="8"/>
  <c r="M42" i="8"/>
  <c r="M51" i="8"/>
  <c r="M52" i="8"/>
  <c r="M53" i="8"/>
  <c r="M54" i="8"/>
  <c r="N38" i="8"/>
  <c r="N39" i="8"/>
  <c r="N40" i="8"/>
  <c r="N41" i="8"/>
  <c r="N42" i="8"/>
  <c r="N51" i="8"/>
  <c r="N52" i="8"/>
  <c r="N53" i="8"/>
  <c r="N54" i="8"/>
  <c r="O38" i="8"/>
  <c r="O39" i="8"/>
  <c r="O40" i="8"/>
  <c r="O41" i="8"/>
  <c r="O42" i="8"/>
  <c r="O51" i="8"/>
  <c r="O52" i="8"/>
  <c r="O53" i="8"/>
  <c r="O54" i="8"/>
  <c r="P38" i="8"/>
  <c r="P39" i="8"/>
  <c r="P40" i="8"/>
  <c r="P41" i="8"/>
  <c r="P42" i="8"/>
  <c r="P51" i="8"/>
  <c r="P52" i="8"/>
  <c r="P53" i="8"/>
  <c r="P54" i="8"/>
  <c r="I64" i="8"/>
  <c r="J64" i="8"/>
  <c r="K64" i="8"/>
  <c r="L64" i="8"/>
  <c r="M64" i="8"/>
  <c r="N64" i="8"/>
  <c r="O64" i="8"/>
  <c r="P64" i="8"/>
  <c r="R22" i="8"/>
  <c r="R21" i="8"/>
  <c r="R20" i="8"/>
  <c r="R19" i="8"/>
  <c r="R18" i="8"/>
  <c r="R17" i="8"/>
  <c r="Y26" i="5"/>
  <c r="U27" i="5"/>
  <c r="W27" i="5"/>
  <c r="AC27" i="5"/>
  <c r="Y29" i="5"/>
  <c r="AA29" i="5"/>
  <c r="U34" i="5"/>
  <c r="W34" i="5"/>
  <c r="Y34" i="5"/>
  <c r="AC34" i="5"/>
  <c r="U35" i="5"/>
  <c r="W35" i="5"/>
  <c r="AA35" i="5"/>
  <c r="AC35" i="5"/>
  <c r="W37" i="5"/>
  <c r="Y37" i="5"/>
  <c r="AA37" i="5"/>
  <c r="U39" i="5"/>
  <c r="W39" i="5"/>
  <c r="AA39" i="5"/>
  <c r="AC39" i="5"/>
  <c r="AA40" i="5"/>
  <c r="AC40" i="5"/>
  <c r="U42" i="5"/>
  <c r="W42" i="5"/>
  <c r="X42" i="5"/>
  <c r="Y42" i="5"/>
  <c r="AC42" i="5"/>
  <c r="U43" i="5"/>
  <c r="V43" i="5"/>
  <c r="W43" i="5"/>
  <c r="AA43" i="5"/>
  <c r="AC43" i="5"/>
  <c r="AD43" i="5"/>
  <c r="Y44" i="5"/>
  <c r="AA44" i="5"/>
  <c r="W45" i="5"/>
  <c r="Y45" i="5"/>
  <c r="Z45" i="5"/>
  <c r="AA45" i="5"/>
  <c r="U46" i="5"/>
  <c r="W46" i="5"/>
  <c r="Y46" i="5"/>
  <c r="U47" i="5"/>
  <c r="W47" i="5"/>
  <c r="AA47" i="5"/>
  <c r="AC47" i="5"/>
  <c r="Y48" i="5"/>
  <c r="AA48" i="5"/>
  <c r="Y49" i="5"/>
  <c r="AA49" i="5"/>
  <c r="U50" i="5"/>
  <c r="W50" i="5"/>
  <c r="X50" i="5"/>
  <c r="Y50" i="5"/>
  <c r="Z50" i="5"/>
  <c r="AC50" i="5"/>
  <c r="U51" i="5"/>
  <c r="V51" i="5"/>
  <c r="W51" i="5"/>
  <c r="X51" i="5"/>
  <c r="AA51" i="5"/>
  <c r="AC51" i="5"/>
  <c r="AD51" i="5"/>
  <c r="W53" i="5"/>
  <c r="Y53" i="5"/>
  <c r="Z53" i="5"/>
  <c r="AA53" i="5"/>
  <c r="AB53" i="5"/>
  <c r="AC54" i="5"/>
  <c r="U55" i="5"/>
  <c r="V55" i="5"/>
  <c r="W55" i="5"/>
  <c r="AA55" i="5"/>
  <c r="AC55" i="5"/>
  <c r="AD55" i="5"/>
  <c r="V3" i="5"/>
  <c r="Z3" i="5"/>
  <c r="AB3" i="5"/>
  <c r="AG3" i="5" s="1"/>
  <c r="AC3" i="5"/>
  <c r="P55" i="5"/>
  <c r="X55" i="5" s="1"/>
  <c r="R55" i="5"/>
  <c r="Q55" i="5"/>
  <c r="P54" i="5"/>
  <c r="Y54" i="5" s="1"/>
  <c r="R54" i="5"/>
  <c r="Q54" i="5"/>
  <c r="P53" i="5"/>
  <c r="U53" i="5" s="1"/>
  <c r="R53" i="5"/>
  <c r="Q53" i="5"/>
  <c r="P52" i="5"/>
  <c r="AA52" i="5" s="1"/>
  <c r="R52" i="5"/>
  <c r="Q52" i="5"/>
  <c r="P51" i="5"/>
  <c r="Y51" i="5" s="1"/>
  <c r="R51" i="5"/>
  <c r="Q51" i="5"/>
  <c r="P50" i="5"/>
  <c r="AA50" i="5" s="1"/>
  <c r="R50" i="5"/>
  <c r="Q50" i="5"/>
  <c r="P49" i="5"/>
  <c r="R49" i="5"/>
  <c r="Q49" i="5"/>
  <c r="P48" i="5"/>
  <c r="U48" i="5" s="1"/>
  <c r="R48" i="5"/>
  <c r="Q48" i="5"/>
  <c r="P47" i="5"/>
  <c r="V47" i="5" s="1"/>
  <c r="R47" i="5"/>
  <c r="Q47" i="5"/>
  <c r="P46" i="5"/>
  <c r="R46" i="5"/>
  <c r="Q46" i="5"/>
  <c r="P45" i="5"/>
  <c r="AB45" i="5" s="1"/>
  <c r="R45" i="5"/>
  <c r="Q45" i="5"/>
  <c r="P44" i="5"/>
  <c r="R44" i="5"/>
  <c r="Q44" i="5"/>
  <c r="P43" i="5"/>
  <c r="X43" i="5" s="1"/>
  <c r="R43" i="5"/>
  <c r="Q43" i="5"/>
  <c r="P42" i="5"/>
  <c r="Z42" i="5" s="1"/>
  <c r="R42" i="5"/>
  <c r="Q42" i="5"/>
  <c r="P41" i="5"/>
  <c r="R41" i="5"/>
  <c r="Q41" i="5"/>
  <c r="P40" i="5"/>
  <c r="U40" i="5" s="1"/>
  <c r="R40" i="5"/>
  <c r="Q40" i="5"/>
  <c r="P39" i="5"/>
  <c r="V39" i="5" s="1"/>
  <c r="R39" i="5"/>
  <c r="Q39" i="5"/>
  <c r="P38" i="5"/>
  <c r="R38" i="5"/>
  <c r="Q38" i="5"/>
  <c r="P37" i="5"/>
  <c r="Z37" i="5" s="1"/>
  <c r="R37" i="5"/>
  <c r="Q37" i="5"/>
  <c r="P36" i="5"/>
  <c r="AC36" i="5" s="1"/>
  <c r="R36" i="5"/>
  <c r="Q36" i="5"/>
  <c r="P35" i="5"/>
  <c r="V35" i="5" s="1"/>
  <c r="R35" i="5"/>
  <c r="Q35" i="5"/>
  <c r="P34" i="5"/>
  <c r="X34" i="5" s="1"/>
  <c r="R34" i="5"/>
  <c r="Q34" i="5"/>
  <c r="P33" i="5"/>
  <c r="R33" i="5"/>
  <c r="Q33" i="5"/>
  <c r="P32" i="5"/>
  <c r="R32" i="5"/>
  <c r="Q32" i="5"/>
  <c r="P31" i="5"/>
  <c r="V31" i="5" s="1"/>
  <c r="R31" i="5"/>
  <c r="Q31" i="5"/>
  <c r="P30" i="5"/>
  <c r="R30" i="5"/>
  <c r="Q30" i="5"/>
  <c r="P29" i="5"/>
  <c r="Z29" i="5" s="1"/>
  <c r="R29" i="5"/>
  <c r="Q29" i="5"/>
  <c r="P28" i="5"/>
  <c r="R28" i="5"/>
  <c r="Q28" i="5"/>
  <c r="P27" i="5"/>
  <c r="V27" i="5" s="1"/>
  <c r="R27" i="5"/>
  <c r="Q27" i="5"/>
  <c r="P26" i="5"/>
  <c r="X26" i="5" s="1"/>
  <c r="R26" i="5"/>
  <c r="Q26" i="5"/>
  <c r="P25" i="5"/>
  <c r="R25" i="5"/>
  <c r="Q25" i="5"/>
  <c r="P24" i="5"/>
  <c r="R24" i="5"/>
  <c r="Q24" i="5"/>
  <c r="P23" i="5"/>
  <c r="R23" i="5"/>
  <c r="Q23" i="5"/>
  <c r="P22" i="5"/>
  <c r="R22" i="5"/>
  <c r="Q22" i="5"/>
  <c r="P21" i="5"/>
  <c r="Z21" i="5" s="1"/>
  <c r="R21" i="5"/>
  <c r="Q21" i="5"/>
  <c r="P20" i="5"/>
  <c r="R20" i="5"/>
  <c r="Q20" i="5"/>
  <c r="P19" i="5"/>
  <c r="V19" i="5" s="1"/>
  <c r="R19" i="5"/>
  <c r="Q19" i="5"/>
  <c r="P18" i="5"/>
  <c r="X18" i="5" s="1"/>
  <c r="R18" i="5"/>
  <c r="Q18" i="5"/>
  <c r="P17" i="5"/>
  <c r="R17" i="5"/>
  <c r="Q17" i="5"/>
  <c r="P16" i="5"/>
  <c r="R16" i="5"/>
  <c r="Q16" i="5"/>
  <c r="P15" i="5"/>
  <c r="R15" i="5"/>
  <c r="Q15" i="5"/>
  <c r="P14" i="5"/>
  <c r="R14" i="5"/>
  <c r="Q14" i="5"/>
  <c r="P13" i="5"/>
  <c r="Z13" i="5" s="1"/>
  <c r="R13" i="5"/>
  <c r="Q13" i="5"/>
  <c r="P12" i="5"/>
  <c r="R12" i="5"/>
  <c r="Q12" i="5"/>
  <c r="P11" i="5"/>
  <c r="V11" i="5" s="1"/>
  <c r="R11" i="5"/>
  <c r="Q11" i="5"/>
  <c r="P10" i="5"/>
  <c r="X10" i="5" s="1"/>
  <c r="R10" i="5"/>
  <c r="Q10" i="5"/>
  <c r="P9" i="5"/>
  <c r="R9" i="5"/>
  <c r="Q9" i="5"/>
  <c r="P8" i="5"/>
  <c r="R8" i="5"/>
  <c r="Q8" i="5"/>
  <c r="P7" i="5"/>
  <c r="R7" i="5"/>
  <c r="Q7" i="5"/>
  <c r="P6" i="5"/>
  <c r="R6" i="5"/>
  <c r="Q6" i="5"/>
  <c r="P5" i="5"/>
  <c r="R5" i="5"/>
  <c r="Q5" i="5"/>
  <c r="P4" i="5"/>
  <c r="R4" i="5"/>
  <c r="Q4" i="5"/>
  <c r="P3" i="5"/>
  <c r="U3" i="5"/>
  <c r="R3" i="5"/>
  <c r="Q3" i="5"/>
  <c r="I31" i="8" l="1"/>
  <c r="I33" i="8" s="1"/>
  <c r="K31" i="8"/>
  <c r="P31" i="8"/>
  <c r="P33" i="8" s="1"/>
  <c r="L31" i="8"/>
  <c r="L33" i="8" s="1"/>
  <c r="O31" i="8"/>
  <c r="O33" i="8" s="1"/>
  <c r="J31" i="8"/>
  <c r="J33" i="8" s="1"/>
  <c r="M31" i="8"/>
  <c r="M33" i="8" s="1"/>
  <c r="N31" i="8"/>
  <c r="N33" i="8" s="1"/>
  <c r="R64" i="8"/>
  <c r="V7" i="5"/>
  <c r="AD7" i="5"/>
  <c r="W7" i="5"/>
  <c r="X7" i="5"/>
  <c r="Y7" i="5"/>
  <c r="Z7" i="5"/>
  <c r="AA7" i="5"/>
  <c r="AB7" i="5"/>
  <c r="U7" i="5"/>
  <c r="AC7" i="5"/>
  <c r="AB24" i="5"/>
  <c r="AG24" i="5" s="1"/>
  <c r="U24" i="5"/>
  <c r="AE24" i="5" s="1"/>
  <c r="AC24" i="5"/>
  <c r="V24" i="5"/>
  <c r="AD24" i="5"/>
  <c r="W24" i="5"/>
  <c r="X24" i="5"/>
  <c r="Y24" i="5"/>
  <c r="Z24" i="5"/>
  <c r="AA24" i="5"/>
  <c r="AB4" i="5"/>
  <c r="AG4" i="5" s="1"/>
  <c r="U4" i="5"/>
  <c r="AC4" i="5"/>
  <c r="V4" i="5"/>
  <c r="AD4" i="5"/>
  <c r="W4" i="5"/>
  <c r="X4" i="5"/>
  <c r="Y4" i="5"/>
  <c r="Z4" i="5"/>
  <c r="AA4" i="5"/>
  <c r="Z17" i="5"/>
  <c r="AA17" i="5"/>
  <c r="AB17" i="5"/>
  <c r="AG17" i="5" s="1"/>
  <c r="U17" i="5"/>
  <c r="AE17" i="5" s="1"/>
  <c r="AC17" i="5"/>
  <c r="V17" i="5"/>
  <c r="AD17" i="5"/>
  <c r="W17" i="5"/>
  <c r="X17" i="5"/>
  <c r="Y17" i="5"/>
  <c r="X30" i="5"/>
  <c r="Y30" i="5"/>
  <c r="Z30" i="5"/>
  <c r="AA30" i="5"/>
  <c r="AB30" i="5"/>
  <c r="AG30" i="5" s="1"/>
  <c r="U30" i="5"/>
  <c r="AC30" i="5"/>
  <c r="V30" i="5"/>
  <c r="AD30" i="5"/>
  <c r="W30" i="5"/>
  <c r="AB20" i="5"/>
  <c r="AG20" i="5" s="1"/>
  <c r="U20" i="5"/>
  <c r="AC20" i="5"/>
  <c r="V20" i="5"/>
  <c r="AD20" i="5"/>
  <c r="W20" i="5"/>
  <c r="X20" i="5"/>
  <c r="Y20" i="5"/>
  <c r="Z20" i="5"/>
  <c r="AA20" i="5"/>
  <c r="AB32" i="5"/>
  <c r="AG32" i="5" s="1"/>
  <c r="U32" i="5"/>
  <c r="AE32" i="5" s="1"/>
  <c r="AC32" i="5"/>
  <c r="V32" i="5"/>
  <c r="AD32" i="5"/>
  <c r="W32" i="5"/>
  <c r="X32" i="5"/>
  <c r="Y32" i="5"/>
  <c r="Z32" i="5"/>
  <c r="AA32" i="5"/>
  <c r="Z9" i="5"/>
  <c r="AA9" i="5"/>
  <c r="AB9" i="5"/>
  <c r="AG9" i="5" s="1"/>
  <c r="U9" i="5"/>
  <c r="AC9" i="5"/>
  <c r="V9" i="5"/>
  <c r="AD9" i="5"/>
  <c r="W9" i="5"/>
  <c r="X9" i="5"/>
  <c r="Y9" i="5"/>
  <c r="X22" i="5"/>
  <c r="Y22" i="5"/>
  <c r="Z22" i="5"/>
  <c r="AA22" i="5"/>
  <c r="AB22" i="5"/>
  <c r="AG22" i="5" s="1"/>
  <c r="U22" i="5"/>
  <c r="AE22" i="5" s="1"/>
  <c r="AC22" i="5"/>
  <c r="V22" i="5"/>
  <c r="AD22" i="5"/>
  <c r="W22" i="5"/>
  <c r="AB28" i="5"/>
  <c r="U28" i="5"/>
  <c r="AC28" i="5"/>
  <c r="V28" i="5"/>
  <c r="AD28" i="5"/>
  <c r="W28" i="5"/>
  <c r="X28" i="5"/>
  <c r="Y28" i="5"/>
  <c r="Z28" i="5"/>
  <c r="AA28" i="5"/>
  <c r="AB44" i="5"/>
  <c r="AG44" i="5" s="1"/>
  <c r="V44" i="5"/>
  <c r="AD44" i="5"/>
  <c r="W44" i="5"/>
  <c r="X44" i="5"/>
  <c r="Z44" i="5"/>
  <c r="AB8" i="5"/>
  <c r="U8" i="5"/>
  <c r="AC8" i="5"/>
  <c r="V8" i="5"/>
  <c r="AD8" i="5"/>
  <c r="W8" i="5"/>
  <c r="X8" i="5"/>
  <c r="Y8" i="5"/>
  <c r="Z8" i="5"/>
  <c r="AA8" i="5"/>
  <c r="V23" i="5"/>
  <c r="AD23" i="5"/>
  <c r="W23" i="5"/>
  <c r="X23" i="5"/>
  <c r="Y23" i="5"/>
  <c r="Z23" i="5"/>
  <c r="AA23" i="5"/>
  <c r="AB23" i="5"/>
  <c r="U23" i="5"/>
  <c r="AC23" i="5"/>
  <c r="Z25" i="5"/>
  <c r="AA25" i="5"/>
  <c r="AB25" i="5"/>
  <c r="AG25" i="5" s="1"/>
  <c r="U25" i="5"/>
  <c r="AE25" i="5" s="1"/>
  <c r="AC25" i="5"/>
  <c r="V25" i="5"/>
  <c r="AD25" i="5"/>
  <c r="W25" i="5"/>
  <c r="X25" i="5"/>
  <c r="Y25" i="5"/>
  <c r="V15" i="5"/>
  <c r="AD15" i="5"/>
  <c r="W15" i="5"/>
  <c r="X15" i="5"/>
  <c r="Y15" i="5"/>
  <c r="Z15" i="5"/>
  <c r="AA15" i="5"/>
  <c r="AB15" i="5"/>
  <c r="U15" i="5"/>
  <c r="AC15" i="5"/>
  <c r="AB36" i="5"/>
  <c r="AG36" i="5" s="1"/>
  <c r="U36" i="5"/>
  <c r="V36" i="5"/>
  <c r="AD36" i="5"/>
  <c r="W36" i="5"/>
  <c r="X36" i="5"/>
  <c r="Y36" i="5"/>
  <c r="Z36" i="5"/>
  <c r="AA36" i="5"/>
  <c r="AB40" i="5"/>
  <c r="AG40" i="5" s="1"/>
  <c r="V40" i="5"/>
  <c r="AE40" i="5" s="1"/>
  <c r="AD40" i="5"/>
  <c r="W40" i="5"/>
  <c r="X40" i="5"/>
  <c r="Y40" i="5"/>
  <c r="Z40" i="5"/>
  <c r="AB48" i="5"/>
  <c r="V48" i="5"/>
  <c r="AE48" i="5" s="1"/>
  <c r="AD48" i="5"/>
  <c r="W48" i="5"/>
  <c r="X48" i="5"/>
  <c r="Z48" i="5"/>
  <c r="AB52" i="5"/>
  <c r="AG52" i="5" s="1"/>
  <c r="V52" i="5"/>
  <c r="AD52" i="5"/>
  <c r="W52" i="5"/>
  <c r="X52" i="5"/>
  <c r="Z52" i="5"/>
  <c r="U44" i="5"/>
  <c r="X38" i="5"/>
  <c r="Z38" i="5"/>
  <c r="AA38" i="5"/>
  <c r="AB38" i="5"/>
  <c r="U38" i="5"/>
  <c r="AC38" i="5"/>
  <c r="V38" i="5"/>
  <c r="AD38" i="5"/>
  <c r="W38" i="5"/>
  <c r="X46" i="5"/>
  <c r="Z46" i="5"/>
  <c r="AA46" i="5"/>
  <c r="AB46" i="5"/>
  <c r="V46" i="5"/>
  <c r="AD46" i="5"/>
  <c r="X54" i="5"/>
  <c r="Z54" i="5"/>
  <c r="AA54" i="5"/>
  <c r="AB54" i="5"/>
  <c r="AG54" i="5" s="1"/>
  <c r="V54" i="5"/>
  <c r="AD54" i="5"/>
  <c r="AC52" i="5"/>
  <c r="X6" i="5"/>
  <c r="Y6" i="5"/>
  <c r="Z6" i="5"/>
  <c r="AA6" i="5"/>
  <c r="AB6" i="5"/>
  <c r="AG6" i="5" s="1"/>
  <c r="U6" i="5"/>
  <c r="AC6" i="5"/>
  <c r="V6" i="5"/>
  <c r="AD6" i="5"/>
  <c r="W6" i="5"/>
  <c r="W54" i="5"/>
  <c r="U54" i="5"/>
  <c r="Y52" i="5"/>
  <c r="W3" i="5"/>
  <c r="X3" i="5"/>
  <c r="Y3" i="5"/>
  <c r="AA3" i="5"/>
  <c r="AB12" i="5"/>
  <c r="AG12" i="5" s="1"/>
  <c r="U12" i="5"/>
  <c r="AE12" i="5" s="1"/>
  <c r="AC12" i="5"/>
  <c r="V12" i="5"/>
  <c r="AD12" i="5"/>
  <c r="W12" i="5"/>
  <c r="X12" i="5"/>
  <c r="Y12" i="5"/>
  <c r="Z12" i="5"/>
  <c r="AA12" i="5"/>
  <c r="AB16" i="5"/>
  <c r="U16" i="5"/>
  <c r="AC16" i="5"/>
  <c r="V16" i="5"/>
  <c r="AD16" i="5"/>
  <c r="W16" i="5"/>
  <c r="X16" i="5"/>
  <c r="Y16" i="5"/>
  <c r="Z16" i="5"/>
  <c r="AA16" i="5"/>
  <c r="Z33" i="5"/>
  <c r="AA33" i="5"/>
  <c r="AB33" i="5"/>
  <c r="U33" i="5"/>
  <c r="AC33" i="5"/>
  <c r="V33" i="5"/>
  <c r="AD33" i="5"/>
  <c r="W33" i="5"/>
  <c r="X33" i="5"/>
  <c r="Y33" i="5"/>
  <c r="Z41" i="5"/>
  <c r="AB41" i="5"/>
  <c r="U41" i="5"/>
  <c r="AC41" i="5"/>
  <c r="V41" i="5"/>
  <c r="AD41" i="5"/>
  <c r="W41" i="5"/>
  <c r="X41" i="5"/>
  <c r="Z49" i="5"/>
  <c r="AB49" i="5"/>
  <c r="U49" i="5"/>
  <c r="AC49" i="5"/>
  <c r="V49" i="5"/>
  <c r="AD49" i="5"/>
  <c r="X49" i="5"/>
  <c r="U52" i="5"/>
  <c r="W49" i="5"/>
  <c r="AE47" i="5"/>
  <c r="AA41" i="5"/>
  <c r="Z5" i="5"/>
  <c r="AA5" i="5"/>
  <c r="AB5" i="5"/>
  <c r="U5" i="5"/>
  <c r="AC5" i="5"/>
  <c r="V5" i="5"/>
  <c r="AD5" i="5"/>
  <c r="W5" i="5"/>
  <c r="X5" i="5"/>
  <c r="Y5" i="5"/>
  <c r="X14" i="5"/>
  <c r="Y14" i="5"/>
  <c r="Z14" i="5"/>
  <c r="AA14" i="5"/>
  <c r="AB14" i="5"/>
  <c r="AG14" i="5" s="1"/>
  <c r="U14" i="5"/>
  <c r="AC14" i="5"/>
  <c r="V14" i="5"/>
  <c r="AD14" i="5"/>
  <c r="W14" i="5"/>
  <c r="AD3" i="5"/>
  <c r="AC48" i="5"/>
  <c r="AC46" i="5"/>
  <c r="AC44" i="5"/>
  <c r="Y41" i="5"/>
  <c r="Y38" i="5"/>
  <c r="AC31" i="5"/>
  <c r="U31" i="5"/>
  <c r="W26" i="5"/>
  <c r="Y21" i="5"/>
  <c r="AC19" i="5"/>
  <c r="U19" i="5"/>
  <c r="W18" i="5"/>
  <c r="Y13" i="5"/>
  <c r="AC11" i="5"/>
  <c r="U11" i="5"/>
  <c r="W10" i="5"/>
  <c r="AB55" i="5"/>
  <c r="AG55" i="5" s="1"/>
  <c r="X53" i="5"/>
  <c r="AE53" i="5" s="1"/>
  <c r="AB51" i="5"/>
  <c r="AG51" i="5" s="1"/>
  <c r="AD50" i="5"/>
  <c r="V50" i="5"/>
  <c r="AB47" i="5"/>
  <c r="AG47" i="5" s="1"/>
  <c r="X45" i="5"/>
  <c r="AB43" i="5"/>
  <c r="AG43" i="5" s="1"/>
  <c r="AD42" i="5"/>
  <c r="V42" i="5"/>
  <c r="AE42" i="5" s="1"/>
  <c r="AB39" i="5"/>
  <c r="AG39" i="5" s="1"/>
  <c r="X37" i="5"/>
  <c r="AB35" i="5"/>
  <c r="AG35" i="5" s="1"/>
  <c r="AD34" i="5"/>
  <c r="V34" i="5"/>
  <c r="AB31" i="5"/>
  <c r="AG31" i="5" s="1"/>
  <c r="X29" i="5"/>
  <c r="AB27" i="5"/>
  <c r="AG27" i="5" s="1"/>
  <c r="AD26" i="5"/>
  <c r="V26" i="5"/>
  <c r="X21" i="5"/>
  <c r="AB19" i="5"/>
  <c r="AD18" i="5"/>
  <c r="V18" i="5"/>
  <c r="X13" i="5"/>
  <c r="AB11" i="5"/>
  <c r="AG11" i="5" s="1"/>
  <c r="AD10" i="5"/>
  <c r="V10" i="5"/>
  <c r="AA31" i="5"/>
  <c r="W29" i="5"/>
  <c r="AA27" i="5"/>
  <c r="AC26" i="5"/>
  <c r="U26" i="5"/>
  <c r="AE26" i="5" s="1"/>
  <c r="W21" i="5"/>
  <c r="AA19" i="5"/>
  <c r="AC18" i="5"/>
  <c r="U18" i="5"/>
  <c r="W13" i="5"/>
  <c r="AA11" i="5"/>
  <c r="AC10" i="5"/>
  <c r="U10" i="5"/>
  <c r="AE10" i="5" s="1"/>
  <c r="Z55" i="5"/>
  <c r="AE55" i="5" s="1"/>
  <c r="AD53" i="5"/>
  <c r="V53" i="5"/>
  <c r="Z51" i="5"/>
  <c r="AE51" i="5" s="1"/>
  <c r="AB50" i="5"/>
  <c r="AG50" i="5" s="1"/>
  <c r="Z47" i="5"/>
  <c r="AD45" i="5"/>
  <c r="V45" i="5"/>
  <c r="Z43" i="5"/>
  <c r="AE43" i="5" s="1"/>
  <c r="AB42" i="5"/>
  <c r="AG42" i="5" s="1"/>
  <c r="Z39" i="5"/>
  <c r="AD37" i="5"/>
  <c r="V37" i="5"/>
  <c r="Z35" i="5"/>
  <c r="AB34" i="5"/>
  <c r="AG34" i="5" s="1"/>
  <c r="Z31" i="5"/>
  <c r="AD29" i="5"/>
  <c r="V29" i="5"/>
  <c r="Z27" i="5"/>
  <c r="AB26" i="5"/>
  <c r="AD21" i="5"/>
  <c r="V21" i="5"/>
  <c r="Z19" i="5"/>
  <c r="AB18" i="5"/>
  <c r="AG18" i="5" s="1"/>
  <c r="AD13" i="5"/>
  <c r="V13" i="5"/>
  <c r="Z11" i="5"/>
  <c r="AB10" i="5"/>
  <c r="Y55" i="5"/>
  <c r="AC53" i="5"/>
  <c r="AG53" i="5" s="1"/>
  <c r="Y47" i="5"/>
  <c r="AC45" i="5"/>
  <c r="AG45" i="5" s="1"/>
  <c r="U45" i="5"/>
  <c r="AE45" i="5" s="1"/>
  <c r="Y43" i="5"/>
  <c r="AA42" i="5"/>
  <c r="Y39" i="5"/>
  <c r="AC37" i="5"/>
  <c r="U37" i="5"/>
  <c r="Y35" i="5"/>
  <c r="AA34" i="5"/>
  <c r="Y31" i="5"/>
  <c r="AC29" i="5"/>
  <c r="U29" i="5"/>
  <c r="Y27" i="5"/>
  <c r="AA26" i="5"/>
  <c r="AC21" i="5"/>
  <c r="U21" i="5"/>
  <c r="Y19" i="5"/>
  <c r="AA18" i="5"/>
  <c r="AC13" i="5"/>
  <c r="U13" i="5"/>
  <c r="Y11" i="5"/>
  <c r="AA10" i="5"/>
  <c r="X47" i="5"/>
  <c r="X39" i="5"/>
  <c r="AE39" i="5" s="1"/>
  <c r="AB37" i="5"/>
  <c r="AG37" i="5" s="1"/>
  <c r="X35" i="5"/>
  <c r="AE35" i="5" s="1"/>
  <c r="Z34" i="5"/>
  <c r="X31" i="5"/>
  <c r="AB29" i="5"/>
  <c r="AG29" i="5" s="1"/>
  <c r="X27" i="5"/>
  <c r="Z26" i="5"/>
  <c r="AB21" i="5"/>
  <c r="AG21" i="5" s="1"/>
  <c r="X19" i="5"/>
  <c r="Z18" i="5"/>
  <c r="AB13" i="5"/>
  <c r="AG13" i="5" s="1"/>
  <c r="X11" i="5"/>
  <c r="Z10" i="5"/>
  <c r="W31" i="5"/>
  <c r="AA21" i="5"/>
  <c r="W19" i="5"/>
  <c r="Y18" i="5"/>
  <c r="AA13" i="5"/>
  <c r="W11" i="5"/>
  <c r="Y10" i="5"/>
  <c r="AD47" i="5"/>
  <c r="AD39" i="5"/>
  <c r="AD35" i="5"/>
  <c r="AD31" i="5"/>
  <c r="AD27" i="5"/>
  <c r="AD19" i="5"/>
  <c r="AD11" i="5"/>
  <c r="P65" i="8" l="1"/>
  <c r="P44" i="8"/>
  <c r="O44" i="8"/>
  <c r="O65" i="8"/>
  <c r="L44" i="8"/>
  <c r="K65" i="8"/>
  <c r="K33" i="8"/>
  <c r="R33" i="8" s="1"/>
  <c r="M44" i="8"/>
  <c r="L65" i="8"/>
  <c r="I44" i="8"/>
  <c r="J65" i="8"/>
  <c r="J44" i="8"/>
  <c r="J46" i="8" s="1"/>
  <c r="R31" i="8"/>
  <c r="R65" i="8" s="1"/>
  <c r="I65" i="8"/>
  <c r="K44" i="8"/>
  <c r="N44" i="8"/>
  <c r="M65" i="8"/>
  <c r="N65" i="8"/>
  <c r="AE41" i="5"/>
  <c r="AG41" i="5"/>
  <c r="AE11" i="5"/>
  <c r="AE52" i="5"/>
  <c r="AG33" i="5"/>
  <c r="AE44" i="5"/>
  <c r="AG28" i="5"/>
  <c r="AE7" i="5"/>
  <c r="AE49" i="5"/>
  <c r="AE5" i="5"/>
  <c r="AG19" i="5"/>
  <c r="AG5" i="5"/>
  <c r="AE9" i="5"/>
  <c r="AE20" i="5"/>
  <c r="AE30" i="5"/>
  <c r="AE4" i="5"/>
  <c r="AG7" i="5"/>
  <c r="AE15" i="5"/>
  <c r="AE33" i="5"/>
  <c r="AG15" i="5"/>
  <c r="AE28" i="5"/>
  <c r="AE37" i="5"/>
  <c r="AE31" i="5"/>
  <c r="AE27" i="5"/>
  <c r="AG26" i="5"/>
  <c r="AE50" i="5"/>
  <c r="AE46" i="5"/>
  <c r="AE23" i="5"/>
  <c r="AE13" i="5"/>
  <c r="AG46" i="5"/>
  <c r="AE38" i="5"/>
  <c r="AE36" i="5"/>
  <c r="AG23" i="5"/>
  <c r="AE8" i="5"/>
  <c r="AE21" i="5"/>
  <c r="AG49" i="5"/>
  <c r="AE34" i="5"/>
  <c r="AG10" i="5"/>
  <c r="AE18" i="5"/>
  <c r="AE3" i="5"/>
  <c r="AE29" i="5"/>
  <c r="AE16" i="5"/>
  <c r="AE19" i="5"/>
  <c r="AE14" i="5"/>
  <c r="AG16" i="5"/>
  <c r="AE54" i="5"/>
  <c r="AE6" i="5"/>
  <c r="AG38" i="5"/>
  <c r="AG48" i="5"/>
  <c r="AG8" i="5"/>
  <c r="N58" i="8" l="1"/>
  <c r="N46" i="8"/>
  <c r="M66" i="8"/>
  <c r="M46" i="8"/>
  <c r="K67" i="8"/>
  <c r="K46" i="8"/>
  <c r="L58" i="8"/>
  <c r="L46" i="8"/>
  <c r="O58" i="8"/>
  <c r="O46" i="8"/>
  <c r="I67" i="8"/>
  <c r="I46" i="8"/>
  <c r="P66" i="8"/>
  <c r="P46" i="8"/>
  <c r="O66" i="8"/>
  <c r="L66" i="8"/>
  <c r="I66" i="8"/>
  <c r="J66" i="8"/>
  <c r="N66" i="8"/>
  <c r="R44" i="8"/>
  <c r="R66" i="8" s="1"/>
  <c r="K66" i="8"/>
  <c r="O67" i="8" l="1"/>
  <c r="N67" i="8"/>
  <c r="I58" i="8"/>
  <c r="R46" i="8"/>
  <c r="L67" i="8"/>
  <c r="K58" i="8"/>
  <c r="J67" i="8"/>
  <c r="J58" i="8"/>
  <c r="M67" i="8"/>
  <c r="M58" i="8"/>
  <c r="P67" i="8"/>
  <c r="P58" i="8"/>
  <c r="R56" i="8"/>
  <c r="R67" i="8" s="1"/>
  <c r="R58" i="8" l="1"/>
</calcChain>
</file>

<file path=xl/sharedStrings.xml><?xml version="1.0" encoding="utf-8"?>
<sst xmlns="http://schemas.openxmlformats.org/spreadsheetml/2006/main" count="279" uniqueCount="131">
  <si>
    <t>SiO2</t>
  </si>
  <si>
    <t>CaO</t>
  </si>
  <si>
    <t>Al2O3</t>
  </si>
  <si>
    <t>Na2O</t>
  </si>
  <si>
    <t>K2O</t>
  </si>
  <si>
    <t>Initial</t>
  </si>
  <si>
    <t>(en %)</t>
  </si>
  <si>
    <t>Somme</t>
  </si>
  <si>
    <t>Liquide residuel 1</t>
  </si>
  <si>
    <t>Liquide residuel 2</t>
  </si>
  <si>
    <t>Liquide residuel 3</t>
  </si>
  <si>
    <t>FeO</t>
  </si>
  <si>
    <t>MgO</t>
  </si>
  <si>
    <t>TiO2</t>
  </si>
  <si>
    <t>Compositions des minéraux et des magmas associés</t>
  </si>
  <si>
    <t>olivine</t>
  </si>
  <si>
    <t xml:space="preserve">clinopyroxène </t>
  </si>
  <si>
    <t>Plagioclase</t>
  </si>
  <si>
    <t>(doit être égal à 100%)</t>
  </si>
  <si>
    <t>(en % poids)</t>
  </si>
  <si>
    <t>Fractionnement (en absolu: 0 à 1)</t>
  </si>
  <si>
    <t>fractionnement total:</t>
  </si>
  <si>
    <t>oxides</t>
  </si>
  <si>
    <t>Oxides</t>
  </si>
  <si>
    <t>Amphibole</t>
  </si>
  <si>
    <t>amphibole</t>
  </si>
  <si>
    <t>No Anal.</t>
  </si>
  <si>
    <t>T. de roche</t>
  </si>
  <si>
    <t>Provenance</t>
  </si>
  <si>
    <t>MnO</t>
  </si>
  <si>
    <t>P2O5</t>
  </si>
  <si>
    <t>H20</t>
  </si>
  <si>
    <t>CO2</t>
  </si>
  <si>
    <t>K2O/Na2O</t>
  </si>
  <si>
    <t>K2O+</t>
  </si>
  <si>
    <t>base anhydre</t>
  </si>
  <si>
    <t>Na2O + K2O</t>
  </si>
  <si>
    <t>wt-%</t>
  </si>
  <si>
    <t>basalte</t>
  </si>
  <si>
    <t>Roc des Ombres</t>
  </si>
  <si>
    <t>Intrus.Roc des Ombres</t>
  </si>
  <si>
    <t>Filon Roc d'Hozières</t>
  </si>
  <si>
    <t>Intrus.entre Hozière et Chapeloune</t>
  </si>
  <si>
    <t>Dyke entre Hozières et Chapeloune</t>
  </si>
  <si>
    <t>Intrus. N.Puy Chavaroche</t>
  </si>
  <si>
    <t>Filon Chapeloune</t>
  </si>
  <si>
    <t>Intrus.N.de r. Taillade</t>
  </si>
  <si>
    <t>Sommet du Limom</t>
  </si>
  <si>
    <t>Intrusion Chapelle St- Antoine</t>
  </si>
  <si>
    <t>Face Sud Roche Taillade</t>
  </si>
  <si>
    <t>Puy Niermont</t>
  </si>
  <si>
    <t>dyke pt 1526</t>
  </si>
  <si>
    <t>Au dessus du cim. à Chastel sur Murat</t>
  </si>
  <si>
    <t>filon de basalte</t>
  </si>
  <si>
    <t>sommet Roc des Ombres</t>
  </si>
  <si>
    <t>filon Puy de la Tourte</t>
  </si>
  <si>
    <t>OR24</t>
  </si>
  <si>
    <t>Basalte</t>
  </si>
  <si>
    <t>planèze</t>
  </si>
  <si>
    <t>OR47</t>
  </si>
  <si>
    <t>intermédiaire</t>
  </si>
  <si>
    <t>OR71</t>
  </si>
  <si>
    <t>primaire</t>
  </si>
  <si>
    <t>OR74</t>
  </si>
  <si>
    <t>4bis</t>
  </si>
  <si>
    <t>Roche correspondant à la lame microsonde (AC 4)</t>
  </si>
  <si>
    <t>M1</t>
  </si>
  <si>
    <t>Basalte mio.</t>
  </si>
  <si>
    <t>Derrière le château de Sailhant</t>
  </si>
  <si>
    <t>M2</t>
  </si>
  <si>
    <t>Grizol (contient des encl.de socle et de periodotite)</t>
  </si>
  <si>
    <t>M3</t>
  </si>
  <si>
    <t>Plateau de Mons</t>
  </si>
  <si>
    <t>M4</t>
  </si>
  <si>
    <t>Suc de Lapèze (ext. Est de la carte St-flour)</t>
  </si>
  <si>
    <t>M5</t>
  </si>
  <si>
    <t>Chapelle d'Alagnon (près de Murat)</t>
  </si>
  <si>
    <t>M6</t>
  </si>
  <si>
    <t>Bord de route en sortant de Murat</t>
  </si>
  <si>
    <t>M7</t>
  </si>
  <si>
    <t>Cascade de Salin (petite enclave de peridotite)</t>
  </si>
  <si>
    <t>M8</t>
  </si>
  <si>
    <t>Sur la route menant à Apchon</t>
  </si>
  <si>
    <t>M9 (diffférenciée)</t>
  </si>
  <si>
    <t>La Devèze (sous le couvent)</t>
  </si>
  <si>
    <t>M10</t>
  </si>
  <si>
    <t>av St-Hippolite</t>
  </si>
  <si>
    <t>M11</t>
  </si>
  <si>
    <t>St-Martin sous Vigouroux</t>
  </si>
  <si>
    <t>M12</t>
  </si>
  <si>
    <t>Cascade du Sartre</t>
  </si>
  <si>
    <t>phonolite</t>
  </si>
  <si>
    <t>Roc d'Hozières</t>
  </si>
  <si>
    <t>rocher d'Usclade</t>
  </si>
  <si>
    <t>entre Griou et r. d'Usclade</t>
  </si>
  <si>
    <t>Griounot</t>
  </si>
  <si>
    <t>Puy griou</t>
  </si>
  <si>
    <t>rocher d'Urlande</t>
  </si>
  <si>
    <t>Fosse</t>
  </si>
  <si>
    <t>rhyolite</t>
  </si>
  <si>
    <t>Malbec</t>
  </si>
  <si>
    <t>trachyandésite</t>
  </si>
  <si>
    <t>Roche Taillade</t>
  </si>
  <si>
    <t>Filon Puy Chavaroche</t>
  </si>
  <si>
    <t>Coulée Chapeloune</t>
  </si>
  <si>
    <t>Sommet Puy Mary</t>
  </si>
  <si>
    <t>Coulée La Serre Buron</t>
  </si>
  <si>
    <t>N. du lac Glory</t>
  </si>
  <si>
    <t>Coulée Ballastière (Col d'Entremont)</t>
  </si>
  <si>
    <t>Trachyte</t>
  </si>
  <si>
    <t>Sommet Puy de Peyre Arse</t>
  </si>
  <si>
    <t>trachyte</t>
  </si>
  <si>
    <t>près Menet</t>
  </si>
  <si>
    <t>FeO*</t>
  </si>
  <si>
    <t xml:space="preserve">Roche </t>
  </si>
  <si>
    <t>B</t>
  </si>
  <si>
    <t>D</t>
  </si>
  <si>
    <t>C</t>
  </si>
  <si>
    <t>A</t>
  </si>
  <si>
    <t>Proportions des minéraux observés dans ces roches</t>
  </si>
  <si>
    <t>Biotite</t>
  </si>
  <si>
    <t>Matrice</t>
  </si>
  <si>
    <t>Calcul de l'évolution des roches du Cantal</t>
  </si>
  <si>
    <t>Etape 1: fractionnement des minéraux observés dans la roche B</t>
  </si>
  <si>
    <t>Etape 2: fractionnement des minéraux observés dans la roche D</t>
  </si>
  <si>
    <t>Minéralogie des différentes roches</t>
  </si>
  <si>
    <t>Etape 2: fractionnement des minéraux observés dans la roche C</t>
  </si>
  <si>
    <t>Composition du magma de départ (roche fictive)</t>
  </si>
  <si>
    <t>Roche Cible</t>
  </si>
  <si>
    <t>Diff^</t>
  </si>
  <si>
    <t>som Diff^2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</si>
</sst>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5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Geneva"/>
      <family val="2"/>
    </font>
    <font>
      <sz val="8"/>
      <name val="Arial"/>
      <family val="2"/>
    </font>
    <font>
      <sz val="10"/>
      <name val="Geneva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5" fillId="0" borderId="0" xfId="0" applyFont="1"/>
    <xf numFmtId="1" fontId="5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7" fillId="0" borderId="4" xfId="39" applyFont="1" applyBorder="1" applyAlignment="1">
      <alignment horizontal="left"/>
    </xf>
    <xf numFmtId="0" fontId="7" fillId="0" borderId="4" xfId="39" applyFont="1" applyBorder="1"/>
    <xf numFmtId="0" fontId="7" fillId="0" borderId="5" xfId="39" applyFont="1" applyBorder="1" applyAlignment="1">
      <alignment horizontal="right"/>
    </xf>
    <xf numFmtId="0" fontId="7" fillId="0" borderId="6" xfId="39" applyFont="1" applyBorder="1" applyAlignment="1">
      <alignment horizontal="right"/>
    </xf>
    <xf numFmtId="2" fontId="7" fillId="0" borderId="7" xfId="39" applyNumberFormat="1" applyFont="1" applyBorder="1" applyAlignment="1">
      <alignment horizontal="right"/>
    </xf>
    <xf numFmtId="0" fontId="7" fillId="0" borderId="6" xfId="39" applyFont="1" applyBorder="1"/>
    <xf numFmtId="0" fontId="6" fillId="0" borderId="0" xfId="39"/>
    <xf numFmtId="0" fontId="7" fillId="0" borderId="0" xfId="39" applyFont="1" applyAlignment="1">
      <alignment horizontal="right"/>
    </xf>
    <xf numFmtId="0" fontId="7" fillId="0" borderId="8" xfId="39" applyFont="1" applyBorder="1" applyAlignment="1">
      <alignment horizontal="right"/>
    </xf>
    <xf numFmtId="0" fontId="6" fillId="0" borderId="8" xfId="39" applyBorder="1"/>
    <xf numFmtId="0" fontId="7" fillId="0" borderId="9" xfId="39" applyFont="1" applyBorder="1" applyAlignment="1">
      <alignment horizontal="right"/>
    </xf>
    <xf numFmtId="0" fontId="7" fillId="0" borderId="1" xfId="39" applyFont="1" applyBorder="1" applyAlignment="1">
      <alignment horizontal="right"/>
    </xf>
    <xf numFmtId="0" fontId="6" fillId="0" borderId="3" xfId="39" applyBorder="1"/>
    <xf numFmtId="0" fontId="6" fillId="0" borderId="1" xfId="39" applyBorder="1"/>
    <xf numFmtId="0" fontId="7" fillId="0" borderId="3" xfId="39" applyFont="1" applyBorder="1" applyAlignment="1">
      <alignment horizontal="right"/>
    </xf>
    <xf numFmtId="0" fontId="8" fillId="0" borderId="4" xfId="39" applyFont="1" applyBorder="1" applyAlignment="1">
      <alignment horizontal="left"/>
    </xf>
    <xf numFmtId="0" fontId="9" fillId="0" borderId="4" xfId="39" applyFont="1" applyBorder="1"/>
    <xf numFmtId="0" fontId="10" fillId="0" borderId="5" xfId="39" applyFont="1" applyBorder="1"/>
    <xf numFmtId="0" fontId="10" fillId="0" borderId="6" xfId="39" applyFont="1" applyBorder="1"/>
    <xf numFmtId="2" fontId="6" fillId="0" borderId="6" xfId="39" applyNumberFormat="1" applyBorder="1"/>
    <xf numFmtId="2" fontId="6" fillId="0" borderId="7" xfId="39" applyNumberFormat="1" applyBorder="1"/>
    <xf numFmtId="2" fontId="6" fillId="0" borderId="0" xfId="39" applyNumberFormat="1"/>
    <xf numFmtId="0" fontId="8" fillId="0" borderId="10" xfId="39" applyFont="1" applyBorder="1" applyAlignment="1">
      <alignment horizontal="left"/>
    </xf>
    <xf numFmtId="0" fontId="9" fillId="0" borderId="10" xfId="39" applyFont="1" applyBorder="1"/>
    <xf numFmtId="0" fontId="10" fillId="0" borderId="11" xfId="39" applyFont="1" applyBorder="1"/>
    <xf numFmtId="0" fontId="10" fillId="0" borderId="0" xfId="39" applyFont="1"/>
    <xf numFmtId="2" fontId="6" fillId="0" borderId="2" xfId="39" applyNumberFormat="1" applyBorder="1"/>
    <xf numFmtId="0" fontId="7" fillId="0" borderId="10" xfId="39" applyFont="1" applyBorder="1" applyAlignment="1">
      <alignment horizontal="left"/>
    </xf>
    <xf numFmtId="2" fontId="6" fillId="0" borderId="11" xfId="39" applyNumberFormat="1" applyBorder="1"/>
    <xf numFmtId="2" fontId="9" fillId="0" borderId="10" xfId="39" applyNumberFormat="1" applyFont="1" applyBorder="1" applyAlignment="1">
      <alignment horizontal="left"/>
    </xf>
    <xf numFmtId="2" fontId="7" fillId="0" borderId="10" xfId="39" applyNumberFormat="1" applyFont="1" applyBorder="1" applyAlignment="1">
      <alignment horizontal="left"/>
    </xf>
    <xf numFmtId="2" fontId="7" fillId="0" borderId="4" xfId="39" applyNumberFormat="1" applyFont="1" applyBorder="1" applyAlignment="1">
      <alignment horizontal="left"/>
    </xf>
    <xf numFmtId="2" fontId="6" fillId="0" borderId="5" xfId="39" applyNumberFormat="1" applyBorder="1"/>
    <xf numFmtId="0" fontId="6" fillId="0" borderId="6" xfId="39" applyBorder="1"/>
    <xf numFmtId="0" fontId="7" fillId="0" borderId="8" xfId="39" applyFont="1" applyBorder="1" applyAlignment="1">
      <alignment horizontal="left"/>
    </xf>
    <xf numFmtId="0" fontId="9" fillId="0" borderId="8" xfId="39" applyFont="1" applyBorder="1"/>
    <xf numFmtId="2" fontId="6" fillId="0" borderId="9" xfId="39" applyNumberFormat="1" applyBorder="1"/>
    <xf numFmtId="2" fontId="6" fillId="0" borderId="1" xfId="39" applyNumberFormat="1" applyBorder="1"/>
    <xf numFmtId="2" fontId="6" fillId="0" borderId="3" xfId="39" applyNumberFormat="1" applyBorder="1"/>
    <xf numFmtId="0" fontId="6" fillId="0" borderId="0" xfId="39" applyAlignment="1">
      <alignment horizontal="center"/>
    </xf>
    <xf numFmtId="2" fontId="11" fillId="0" borderId="0" xfId="39" applyNumberFormat="1" applyFont="1" applyAlignment="1">
      <alignment horizontal="center"/>
    </xf>
    <xf numFmtId="2" fontId="10" fillId="0" borderId="6" xfId="39" applyNumberFormat="1" applyFont="1" applyBorder="1"/>
    <xf numFmtId="2" fontId="10" fillId="0" borderId="0" xfId="39" applyNumberFormat="1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2" fillId="0" borderId="0" xfId="0" applyFont="1"/>
    <xf numFmtId="0" fontId="0" fillId="0" borderId="15" xfId="0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16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9" fontId="0" fillId="0" borderId="18" xfId="0" applyNumberFormat="1" applyBorder="1" applyAlignment="1">
      <alignment horizontal="center"/>
    </xf>
    <xf numFmtId="9" fontId="0" fillId="0" borderId="19" xfId="0" applyNumberFormat="1" applyBorder="1" applyAlignment="1">
      <alignment horizontal="center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4" fillId="0" borderId="0" xfId="0" applyFont="1"/>
    <xf numFmtId="0" fontId="13" fillId="0" borderId="0" xfId="0" applyFont="1"/>
    <xf numFmtId="0" fontId="0" fillId="2" borderId="0" xfId="0" applyFill="1"/>
    <xf numFmtId="164" fontId="0" fillId="0" borderId="0" xfId="0" applyNumberFormat="1"/>
    <xf numFmtId="164" fontId="1" fillId="0" borderId="20" xfId="0" applyNumberFormat="1" applyFont="1" applyBorder="1"/>
    <xf numFmtId="165" fontId="0" fillId="2" borderId="0" xfId="0" applyNumberFormat="1" applyFill="1"/>
    <xf numFmtId="165" fontId="0" fillId="0" borderId="0" xfId="0" applyNumberFormat="1"/>
    <xf numFmtId="0" fontId="0" fillId="3" borderId="0" xfId="0" applyFill="1"/>
    <xf numFmtId="0" fontId="2" fillId="4" borderId="0" xfId="0" applyFont="1" applyFill="1"/>
    <xf numFmtId="2" fontId="0" fillId="3" borderId="0" xfId="0" applyNumberFormat="1" applyFill="1"/>
    <xf numFmtId="164" fontId="0" fillId="4" borderId="21" xfId="0" applyNumberFormat="1" applyFill="1" applyBorder="1"/>
    <xf numFmtId="164" fontId="0" fillId="4" borderId="22" xfId="0" applyNumberFormat="1" applyFill="1" applyBorder="1"/>
    <xf numFmtId="164" fontId="0" fillId="4" borderId="23" xfId="0" applyNumberFormat="1" applyFill="1" applyBorder="1"/>
    <xf numFmtId="164" fontId="0" fillId="4" borderId="20" xfId="0" applyNumberFormat="1" applyFill="1" applyBorder="1"/>
    <xf numFmtId="164" fontId="0" fillId="4" borderId="0" xfId="0" applyNumberFormat="1" applyFill="1"/>
  </cellXfs>
  <cellStyles count="48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Normal" xfId="0" builtinId="0"/>
    <cellStyle name="Normal 2" xfId="39" xr:uid="{00000000-0005-0000-0000-00002F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110744385833797E-2"/>
          <c:y val="6.4102463781951405E-2"/>
          <c:w val="0.91805715295512802"/>
          <c:h val="0.8269217827871739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'Données Cantal'!$U$3:$U$55</c:f>
              <c:numCache>
                <c:formatCode>0.00</c:formatCode>
                <c:ptCount val="53"/>
                <c:pt idx="0">
                  <c:v>46.708211736674244</c:v>
                </c:pt>
                <c:pt idx="1">
                  <c:v>45.205004444131433</c:v>
                </c:pt>
                <c:pt idx="2">
                  <c:v>45.236760440780763</c:v>
                </c:pt>
                <c:pt idx="3">
                  <c:v>47.741334123200147</c:v>
                </c:pt>
                <c:pt idx="4">
                  <c:v>45.90419366105165</c:v>
                </c:pt>
                <c:pt idx="5">
                  <c:v>45.162591603090888</c:v>
                </c:pt>
                <c:pt idx="6">
                  <c:v>43.812805243605155</c:v>
                </c:pt>
                <c:pt idx="7">
                  <c:v>46.924573464277572</c:v>
                </c:pt>
                <c:pt idx="8">
                  <c:v>42.172804589473785</c:v>
                </c:pt>
                <c:pt idx="9">
                  <c:v>44.77961916677787</c:v>
                </c:pt>
                <c:pt idx="10">
                  <c:v>45.99543417464065</c:v>
                </c:pt>
                <c:pt idx="11">
                  <c:v>47.467273253251136</c:v>
                </c:pt>
                <c:pt idx="12">
                  <c:v>49.505806136061189</c:v>
                </c:pt>
                <c:pt idx="13">
                  <c:v>52.011981109019537</c:v>
                </c:pt>
                <c:pt idx="14">
                  <c:v>44.280171477954653</c:v>
                </c:pt>
                <c:pt idx="15">
                  <c:v>43.734423542001579</c:v>
                </c:pt>
                <c:pt idx="16">
                  <c:v>45.160832835158907</c:v>
                </c:pt>
                <c:pt idx="17">
                  <c:v>48.739146314662264</c:v>
                </c:pt>
                <c:pt idx="18">
                  <c:v>46.920116213442739</c:v>
                </c:pt>
                <c:pt idx="19">
                  <c:v>43.800602858614042</c:v>
                </c:pt>
                <c:pt idx="20">
                  <c:v>46.257586934271359</c:v>
                </c:pt>
                <c:pt idx="21">
                  <c:v>43.752893638673676</c:v>
                </c:pt>
                <c:pt idx="22">
                  <c:v>47.460061912876469</c:v>
                </c:pt>
                <c:pt idx="23">
                  <c:v>45.168344553074917</c:v>
                </c:pt>
                <c:pt idx="24">
                  <c:v>47.381704122915295</c:v>
                </c:pt>
                <c:pt idx="25">
                  <c:v>48.283932999707588</c:v>
                </c:pt>
                <c:pt idx="26">
                  <c:v>43.640726947018813</c:v>
                </c:pt>
                <c:pt idx="27">
                  <c:v>45.054246728857699</c:v>
                </c:pt>
                <c:pt idx="28">
                  <c:v>48.855720094537986</c:v>
                </c:pt>
                <c:pt idx="29">
                  <c:v>44.508608400435072</c:v>
                </c:pt>
                <c:pt idx="30">
                  <c:v>43.138152550369604</c:v>
                </c:pt>
                <c:pt idx="31">
                  <c:v>46.853065713425423</c:v>
                </c:pt>
                <c:pt idx="32">
                  <c:v>47.422216547885228</c:v>
                </c:pt>
                <c:pt idx="33">
                  <c:v>45.128631220869337</c:v>
                </c:pt>
                <c:pt idx="34">
                  <c:v>47.90484289701466</c:v>
                </c:pt>
                <c:pt idx="35">
                  <c:v>46.228632694319153</c:v>
                </c:pt>
                <c:pt idx="36">
                  <c:v>63.039387812647483</c:v>
                </c:pt>
                <c:pt idx="37">
                  <c:v>59.820157875962821</c:v>
                </c:pt>
                <c:pt idx="38">
                  <c:v>60.601118834301104</c:v>
                </c:pt>
                <c:pt idx="39">
                  <c:v>59.802914206798661</c:v>
                </c:pt>
                <c:pt idx="40">
                  <c:v>59.818639711792855</c:v>
                </c:pt>
                <c:pt idx="41">
                  <c:v>61.330150782359119</c:v>
                </c:pt>
                <c:pt idx="42">
                  <c:v>63.793545583949651</c:v>
                </c:pt>
                <c:pt idx="43">
                  <c:v>70.785164263942818</c:v>
                </c:pt>
                <c:pt idx="44">
                  <c:v>57.915061398854093</c:v>
                </c:pt>
                <c:pt idx="45">
                  <c:v>58.145125069461514</c:v>
                </c:pt>
                <c:pt idx="46">
                  <c:v>59.84065889270763</c:v>
                </c:pt>
                <c:pt idx="47">
                  <c:v>62.451931810839703</c:v>
                </c:pt>
                <c:pt idx="48">
                  <c:v>59.52150986497</c:v>
                </c:pt>
                <c:pt idx="49">
                  <c:v>51.181817895504501</c:v>
                </c:pt>
                <c:pt idx="50">
                  <c:v>55.639090493598161</c:v>
                </c:pt>
                <c:pt idx="51">
                  <c:v>65.62696511580576</c:v>
                </c:pt>
                <c:pt idx="52">
                  <c:v>67.208740317378641</c:v>
                </c:pt>
              </c:numCache>
            </c:numRef>
          </c:xVal>
          <c:yVal>
            <c:numRef>
              <c:f>'Données Cantal'!$AG$3:$AG$55</c:f>
              <c:numCache>
                <c:formatCode>0.00</c:formatCode>
                <c:ptCount val="53"/>
                <c:pt idx="0">
                  <c:v>4.949281791940896</c:v>
                </c:pt>
                <c:pt idx="1">
                  <c:v>4.0871961869948885</c:v>
                </c:pt>
                <c:pt idx="2">
                  <c:v>4.5665544899935071</c:v>
                </c:pt>
                <c:pt idx="3">
                  <c:v>4.7783066058622525</c:v>
                </c:pt>
                <c:pt idx="4">
                  <c:v>5.4973849327206947</c:v>
                </c:pt>
                <c:pt idx="5">
                  <c:v>4.0525174703976088</c:v>
                </c:pt>
                <c:pt idx="6">
                  <c:v>4.7114967836513637</c:v>
                </c:pt>
                <c:pt idx="7">
                  <c:v>3.9873295877516721</c:v>
                </c:pt>
                <c:pt idx="8">
                  <c:v>5.3468544894469545</c:v>
                </c:pt>
                <c:pt idx="9">
                  <c:v>5.8234046026520758</c:v>
                </c:pt>
                <c:pt idx="10">
                  <c:v>4.5893222098697013</c:v>
                </c:pt>
                <c:pt idx="11">
                  <c:v>4.7731318846872126</c:v>
                </c:pt>
                <c:pt idx="12">
                  <c:v>4.1626199512931965</c:v>
                </c:pt>
                <c:pt idx="13">
                  <c:v>5.2011981109019532</c:v>
                </c:pt>
                <c:pt idx="14">
                  <c:v>4.5415560490209899</c:v>
                </c:pt>
                <c:pt idx="15">
                  <c:v>4.7399433754556961</c:v>
                </c:pt>
                <c:pt idx="16">
                  <c:v>4.7172292041246706</c:v>
                </c:pt>
                <c:pt idx="17">
                  <c:v>4.6733378229433846</c:v>
                </c:pt>
                <c:pt idx="18">
                  <c:v>4.8421805105969646</c:v>
                </c:pt>
                <c:pt idx="19">
                  <c:v>4.682379111076564</c:v>
                </c:pt>
                <c:pt idx="20">
                  <c:v>4.5613273872838889</c:v>
                </c:pt>
                <c:pt idx="21">
                  <c:v>3.4471976806227742</c:v>
                </c:pt>
                <c:pt idx="22">
                  <c:v>4.3402438584723262</c:v>
                </c:pt>
                <c:pt idx="23">
                  <c:v>4.073888026491912</c:v>
                </c:pt>
                <c:pt idx="24">
                  <c:v>5.0182089569351618</c:v>
                </c:pt>
                <c:pt idx="25">
                  <c:v>6.1990928898552919</c:v>
                </c:pt>
                <c:pt idx="26">
                  <c:v>4.3823749567020283</c:v>
                </c:pt>
                <c:pt idx="27">
                  <c:v>5.235568792721832</c:v>
                </c:pt>
                <c:pt idx="28">
                  <c:v>4.7903722231999302</c:v>
                </c:pt>
                <c:pt idx="29">
                  <c:v>5.1375650839359341</c:v>
                </c:pt>
                <c:pt idx="30">
                  <c:v>4.9431247745952938</c:v>
                </c:pt>
                <c:pt idx="31">
                  <c:v>7.1940946703763169</c:v>
                </c:pt>
                <c:pt idx="32">
                  <c:v>5.1966760720716518</c:v>
                </c:pt>
                <c:pt idx="33">
                  <c:v>3.6535617315855324</c:v>
                </c:pt>
                <c:pt idx="34">
                  <c:v>4.5012628742518022</c:v>
                </c:pt>
                <c:pt idx="35">
                  <c:v>4.6728567146321272</c:v>
                </c:pt>
                <c:pt idx="36">
                  <c:v>12.981096843335532</c:v>
                </c:pt>
                <c:pt idx="37">
                  <c:v>13.248692334148716</c:v>
                </c:pt>
                <c:pt idx="38">
                  <c:v>14.233534995420946</c:v>
                </c:pt>
                <c:pt idx="39">
                  <c:v>12.867700009622666</c:v>
                </c:pt>
                <c:pt idx="40">
                  <c:v>13.69415251662419</c:v>
                </c:pt>
                <c:pt idx="41">
                  <c:v>12.842897911355399</c:v>
                </c:pt>
                <c:pt idx="42">
                  <c:v>11.662052810970096</c:v>
                </c:pt>
                <c:pt idx="43">
                  <c:v>11.085983763101144</c:v>
                </c:pt>
                <c:pt idx="44">
                  <c:v>9.0750969687987357</c:v>
                </c:pt>
                <c:pt idx="45">
                  <c:v>8.6217319187779022</c:v>
                </c:pt>
                <c:pt idx="46">
                  <c:v>7.7712499394915229</c:v>
                </c:pt>
                <c:pt idx="47">
                  <c:v>8.3037446586543044</c:v>
                </c:pt>
                <c:pt idx="48">
                  <c:v>9.0487401750795158</c:v>
                </c:pt>
                <c:pt idx="49">
                  <c:v>6.0213903406475886</c:v>
                </c:pt>
                <c:pt idx="50">
                  <c:v>10.335874839869151</c:v>
                </c:pt>
                <c:pt idx="51">
                  <c:v>8.8985715411262056</c:v>
                </c:pt>
                <c:pt idx="52">
                  <c:v>11.618074670132614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63-5748-92BF-4FA0BD3EFA20}"/>
            </c:ext>
          </c:extLst>
        </c:ser>
        <c:ser>
          <c:idx val="1"/>
          <c:order val="1"/>
          <c:tx>
            <c:v>ABCD</c:v>
          </c:tx>
          <c:spPr>
            <a:ln w="28575">
              <a:noFill/>
            </a:ln>
          </c:spPr>
          <c:marker>
            <c:symbol val="square"/>
            <c:size val="12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'Données Cantal'!$U$59:$U$62</c:f>
              <c:numCache>
                <c:formatCode>0.00</c:formatCode>
                <c:ptCount val="4"/>
              </c:numCache>
            </c:numRef>
          </c:xVal>
          <c:yVal>
            <c:numRef>
              <c:f>'Données Cantal'!$AG$59:$AG$62</c:f>
              <c:numCache>
                <c:formatCode>0.00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63-5748-92BF-4FA0BD3EF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3307168"/>
        <c:axId val="2003149968"/>
      </c:scatterChart>
      <c:valAx>
        <c:axId val="2003307168"/>
        <c:scaling>
          <c:orientation val="minMax"/>
          <c:max val="72"/>
          <c:min val="38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3149968"/>
        <c:crosses val="autoZero"/>
        <c:crossBetween val="midCat"/>
        <c:majorUnit val="4"/>
      </c:valAx>
      <c:valAx>
        <c:axId val="200314996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3307168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36974022027"/>
          <c:y val="4.7809220368161397E-2"/>
          <c:w val="0.79854578631071604"/>
          <c:h val="0.78633318410449504"/>
        </c:manualLayout>
      </c:layout>
      <c:scatterChart>
        <c:scatterStyle val="lineMarker"/>
        <c:varyColors val="0"/>
        <c:ser>
          <c:idx val="2"/>
          <c:order val="0"/>
          <c:tx>
            <c:v>TiO2</c:v>
          </c:tx>
          <c:xVal>
            <c:numRef>
              <c:f>'Ex cristallisation fractionné'!$M$64:$M$67</c:f>
              <c:numCache>
                <c:formatCode>0.0</c:formatCode>
                <c:ptCount val="4"/>
                <c:pt idx="0" formatCode="General">
                  <c:v>14.1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</c:numCache>
            </c:numRef>
          </c:xVal>
          <c:yVal>
            <c:numRef>
              <c:f>'Ex cristallisation fractionné'!$J$64:$J$67</c:f>
              <c:numCache>
                <c:formatCode>0.0</c:formatCode>
                <c:ptCount val="4"/>
                <c:pt idx="0" formatCode="General">
                  <c:v>2.7</c:v>
                </c:pt>
                <c:pt idx="1">
                  <c:v>2.7</c:v>
                </c:pt>
                <c:pt idx="2">
                  <c:v>2.7</c:v>
                </c:pt>
                <c:pt idx="3">
                  <c:v>2.7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61-0E4C-853B-BCC754F6677E}"/>
            </c:ext>
          </c:extLst>
        </c:ser>
        <c:ser>
          <c:idx val="0"/>
          <c:order val="1"/>
          <c:tx>
            <c:v>Cantal</c:v>
          </c:tx>
          <c:spPr>
            <a:ln>
              <a:noFill/>
            </a:ln>
          </c:spPr>
          <c:marker>
            <c:symbol val="circle"/>
            <c:size val="11"/>
          </c:marker>
          <c:xVal>
            <c:numRef>
              <c:f>'Données Cantal'!$Z$3:$Z$55</c:f>
              <c:numCache>
                <c:formatCode>0.00</c:formatCode>
                <c:ptCount val="53"/>
                <c:pt idx="0">
                  <c:v>10.579470935134442</c:v>
                </c:pt>
                <c:pt idx="1">
                  <c:v>11.442100603692456</c:v>
                </c:pt>
                <c:pt idx="2">
                  <c:v>8.9508755848464272</c:v>
                </c:pt>
                <c:pt idx="3">
                  <c:v>7.7204080531398853</c:v>
                </c:pt>
                <c:pt idx="4">
                  <c:v>9.3476133312928678</c:v>
                </c:pt>
                <c:pt idx="5">
                  <c:v>9.0241626144936458</c:v>
                </c:pt>
                <c:pt idx="6">
                  <c:v>9.8036166699121168</c:v>
                </c:pt>
                <c:pt idx="7">
                  <c:v>7.6283910797249099</c:v>
                </c:pt>
                <c:pt idx="8">
                  <c:v>10.765136424363622</c:v>
                </c:pt>
                <c:pt idx="9">
                  <c:v>10.301366519329861</c:v>
                </c:pt>
                <c:pt idx="10">
                  <c:v>10.343862085496964</c:v>
                </c:pt>
                <c:pt idx="11">
                  <c:v>9.8610873617686909</c:v>
                </c:pt>
                <c:pt idx="12">
                  <c:v>9.935596526079383</c:v>
                </c:pt>
                <c:pt idx="13">
                  <c:v>6.6011276613804748</c:v>
                </c:pt>
                <c:pt idx="14">
                  <c:v>9.8839668477577352</c:v>
                </c:pt>
                <c:pt idx="15">
                  <c:v>11.138355059386171</c:v>
                </c:pt>
                <c:pt idx="16">
                  <c:v>7.9437322961233638</c:v>
                </c:pt>
                <c:pt idx="17">
                  <c:v>6.6485612165185834</c:v>
                </c:pt>
                <c:pt idx="18">
                  <c:v>9.7763011574710852</c:v>
                </c:pt>
                <c:pt idx="19">
                  <c:v>11.532903332282061</c:v>
                </c:pt>
                <c:pt idx="20">
                  <c:v>5.7885903614409884</c:v>
                </c:pt>
                <c:pt idx="21">
                  <c:v>11.126901389229133</c:v>
                </c:pt>
                <c:pt idx="22">
                  <c:v>9.911905741906569</c:v>
                </c:pt>
                <c:pt idx="23">
                  <c:v>9.3364166991173736</c:v>
                </c:pt>
                <c:pt idx="24">
                  <c:v>6.2855366772202128</c:v>
                </c:pt>
                <c:pt idx="25">
                  <c:v>5.7425312203896821</c:v>
                </c:pt>
                <c:pt idx="26">
                  <c:v>11.052532663422516</c:v>
                </c:pt>
                <c:pt idx="27">
                  <c:v>10.481264410961501</c:v>
                </c:pt>
                <c:pt idx="28">
                  <c:v>8.3755556629732393</c:v>
                </c:pt>
                <c:pt idx="29">
                  <c:v>9.0034556421451519</c:v>
                </c:pt>
                <c:pt idx="30">
                  <c:v>13.337301753220155</c:v>
                </c:pt>
                <c:pt idx="31">
                  <c:v>7.7326356555881048</c:v>
                </c:pt>
                <c:pt idx="32">
                  <c:v>7.2549673790490514</c:v>
                </c:pt>
                <c:pt idx="33">
                  <c:v>10.78719203990477</c:v>
                </c:pt>
                <c:pt idx="34">
                  <c:v>6.8741005432578426</c:v>
                </c:pt>
                <c:pt idx="35">
                  <c:v>10.263960381921224</c:v>
                </c:pt>
                <c:pt idx="36">
                  <c:v>0.34670643572145177</c:v>
                </c:pt>
                <c:pt idx="37">
                  <c:v>0.49255381211933769</c:v>
                </c:pt>
                <c:pt idx="38">
                  <c:v>0.16162992187844935</c:v>
                </c:pt>
                <c:pt idx="39">
                  <c:v>0.58719638124163231</c:v>
                </c:pt>
                <c:pt idx="40">
                  <c:v>1.0084059290592187</c:v>
                </c:pt>
                <c:pt idx="41">
                  <c:v>0.32385558168902501</c:v>
                </c:pt>
                <c:pt idx="42">
                  <c:v>0.11087517797810809</c:v>
                </c:pt>
                <c:pt idx="43">
                  <c:v>1.0069013408811212E-2</c:v>
                </c:pt>
                <c:pt idx="44">
                  <c:v>1.9417437208015313</c:v>
                </c:pt>
                <c:pt idx="45">
                  <c:v>0.8147330401715962</c:v>
                </c:pt>
                <c:pt idx="46">
                  <c:v>1.8207509674986684</c:v>
                </c:pt>
                <c:pt idx="47">
                  <c:v>1.0430812255945063</c:v>
                </c:pt>
                <c:pt idx="48">
                  <c:v>1.0417285528872582</c:v>
                </c:pt>
                <c:pt idx="49">
                  <c:v>5.1641076480808126</c:v>
                </c:pt>
                <c:pt idx="50">
                  <c:v>1.5432740428881244</c:v>
                </c:pt>
                <c:pt idx="51">
                  <c:v>0.36737221958777905</c:v>
                </c:pt>
                <c:pt idx="52">
                  <c:v>0.14168383744064161</c:v>
                </c:pt>
              </c:numCache>
            </c:numRef>
          </c:xVal>
          <c:yVal>
            <c:numRef>
              <c:f>'Données Cantal'!$V$3:$V$55</c:f>
              <c:numCache>
                <c:formatCode>0.00</c:formatCode>
                <c:ptCount val="53"/>
                <c:pt idx="0">
                  <c:v>2.5508618681255952</c:v>
                </c:pt>
                <c:pt idx="1">
                  <c:v>3.2984390281011375</c:v>
                </c:pt>
                <c:pt idx="2">
                  <c:v>2.8406970418973696</c:v>
                </c:pt>
                <c:pt idx="3">
                  <c:v>2.9003695118552537</c:v>
                </c:pt>
                <c:pt idx="4">
                  <c:v>2.7692819230372043</c:v>
                </c:pt>
                <c:pt idx="5">
                  <c:v>3.2900592865341416</c:v>
                </c:pt>
                <c:pt idx="6">
                  <c:v>3.0758461535191222</c:v>
                </c:pt>
                <c:pt idx="7">
                  <c:v>3.1688777250026448</c:v>
                </c:pt>
                <c:pt idx="8">
                  <c:v>3.2856624916067161</c:v>
                </c:pt>
                <c:pt idx="9">
                  <c:v>3.4611769860559956</c:v>
                </c:pt>
                <c:pt idx="10">
                  <c:v>2.6983988049122516</c:v>
                </c:pt>
                <c:pt idx="11">
                  <c:v>2.4779663401354894</c:v>
                </c:pt>
                <c:pt idx="12">
                  <c:v>2.2281663972858965</c:v>
                </c:pt>
                <c:pt idx="13">
                  <c:v>2.4115574738170151</c:v>
                </c:pt>
                <c:pt idx="14">
                  <c:v>2.9094343439040724</c:v>
                </c:pt>
                <c:pt idx="15">
                  <c:v>2.989337938732318</c:v>
                </c:pt>
                <c:pt idx="16">
                  <c:v>3.6349212049099195</c:v>
                </c:pt>
                <c:pt idx="17">
                  <c:v>3.1053769847445145</c:v>
                </c:pt>
                <c:pt idx="18">
                  <c:v>2.5641082450629491</c:v>
                </c:pt>
                <c:pt idx="19">
                  <c:v>3.3692771429703101</c:v>
                </c:pt>
                <c:pt idx="20">
                  <c:v>2.9454311379770401</c:v>
                </c:pt>
                <c:pt idx="21">
                  <c:v>3.1106369603252841</c:v>
                </c:pt>
                <c:pt idx="22">
                  <c:v>2.4527424595552914</c:v>
                </c:pt>
                <c:pt idx="23">
                  <c:v>3.2205049984985941</c:v>
                </c:pt>
                <c:pt idx="24">
                  <c:v>3.2092008400766612</c:v>
                </c:pt>
                <c:pt idx="25">
                  <c:v>2.6987867572856103</c:v>
                </c:pt>
                <c:pt idx="26">
                  <c:v>2.7250034533553222</c:v>
                </c:pt>
                <c:pt idx="27">
                  <c:v>2.8658916215479278</c:v>
                </c:pt>
                <c:pt idx="28">
                  <c:v>2.4812710247018668</c:v>
                </c:pt>
                <c:pt idx="29">
                  <c:v>2.767163767981335</c:v>
                </c:pt>
                <c:pt idx="30">
                  <c:v>2.7303913025998638</c:v>
                </c:pt>
                <c:pt idx="31">
                  <c:v>2.5098042141002126</c:v>
                </c:pt>
                <c:pt idx="32">
                  <c:v>2.8530770591765933</c:v>
                </c:pt>
                <c:pt idx="33">
                  <c:v>2.6228082821717362</c:v>
                </c:pt>
                <c:pt idx="34">
                  <c:v>3.1569943235702684</c:v>
                </c:pt>
                <c:pt idx="35">
                  <c:v>2.41805030866335</c:v>
                </c:pt>
                <c:pt idx="36">
                  <c:v>0.39769267626872412</c:v>
                </c:pt>
                <c:pt idx="37">
                  <c:v>0.36187627012849294</c:v>
                </c:pt>
                <c:pt idx="38">
                  <c:v>0.23234301270027097</c:v>
                </c:pt>
                <c:pt idx="39">
                  <c:v>0.49607970139379282</c:v>
                </c:pt>
                <c:pt idx="40">
                  <c:v>0.57479137956375459</c:v>
                </c:pt>
                <c:pt idx="41">
                  <c:v>0.53638580717244766</c:v>
                </c:pt>
                <c:pt idx="42">
                  <c:v>0.57453501315928734</c:v>
                </c:pt>
                <c:pt idx="43">
                  <c:v>0.28193237544671401</c:v>
                </c:pt>
                <c:pt idx="44">
                  <c:v>1.5022964576727638</c:v>
                </c:pt>
                <c:pt idx="45">
                  <c:v>1.5572745451381143</c:v>
                </c:pt>
                <c:pt idx="46">
                  <c:v>1.4850817947195842</c:v>
                </c:pt>
                <c:pt idx="47">
                  <c:v>1.0839863716962517</c:v>
                </c:pt>
                <c:pt idx="48">
                  <c:v>1.1642848532269354</c:v>
                </c:pt>
                <c:pt idx="49">
                  <c:v>2.5718480777003263</c:v>
                </c:pt>
                <c:pt idx="50">
                  <c:v>1.6955708234362945</c:v>
                </c:pt>
                <c:pt idx="51">
                  <c:v>0.83679227794994115</c:v>
                </c:pt>
                <c:pt idx="52">
                  <c:v>0.4857731569393427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61-0E4C-853B-BCC754F66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2485600"/>
        <c:axId val="2012670544"/>
      </c:scatterChart>
      <c:valAx>
        <c:axId val="2012485600"/>
        <c:scaling>
          <c:orientation val="minMax"/>
          <c:max val="16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MgO (en 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12670544"/>
        <c:crosses val="autoZero"/>
        <c:crossBetween val="midCat"/>
        <c:majorUnit val="4"/>
      </c:valAx>
      <c:valAx>
        <c:axId val="2012670544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baseline="0"/>
                  <a:t>TiO2 </a:t>
                </a:r>
                <a:r>
                  <a:rPr lang="fr-FR"/>
                  <a:t>(en 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124856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58714968563438"/>
          <c:y val="7.8882363784794504E-2"/>
          <c:w val="0.19985168476721099"/>
          <c:h val="0.2154279272345419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3697506561699"/>
          <c:y val="4.48157901666974E-2"/>
          <c:w val="0.79854578631071604"/>
          <c:h val="0.78633318410449504"/>
        </c:manualLayout>
      </c:layout>
      <c:scatterChart>
        <c:scatterStyle val="lineMarker"/>
        <c:varyColors val="0"/>
        <c:ser>
          <c:idx val="2"/>
          <c:order val="0"/>
          <c:tx>
            <c:v>CaO</c:v>
          </c:tx>
          <c:xVal>
            <c:numRef>
              <c:f>'Ex cristallisation fractionné'!$M$64:$M$67</c:f>
              <c:numCache>
                <c:formatCode>0.0</c:formatCode>
                <c:ptCount val="4"/>
                <c:pt idx="0" formatCode="General">
                  <c:v>14.1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</c:numCache>
            </c:numRef>
          </c:xVal>
          <c:yVal>
            <c:numRef>
              <c:f>'Ex cristallisation fractionné'!$N$64:$N$67</c:f>
              <c:numCache>
                <c:formatCode>0.0</c:formatCode>
                <c:ptCount val="4"/>
                <c:pt idx="0" formatCode="General">
                  <c:v>10.5</c:v>
                </c:pt>
                <c:pt idx="1">
                  <c:v>10.5</c:v>
                </c:pt>
                <c:pt idx="2">
                  <c:v>10.5</c:v>
                </c:pt>
                <c:pt idx="3">
                  <c:v>10.5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1A-FA48-9E4D-101790B26EFD}"/>
            </c:ext>
          </c:extLst>
        </c:ser>
        <c:ser>
          <c:idx val="0"/>
          <c:order val="1"/>
          <c:tx>
            <c:v>Cantal</c:v>
          </c:tx>
          <c:spPr>
            <a:ln>
              <a:noFill/>
            </a:ln>
          </c:spPr>
          <c:marker>
            <c:symbol val="circle"/>
            <c:size val="11"/>
          </c:marker>
          <c:xVal>
            <c:numRef>
              <c:f>'Données Cantal'!$Z$3:$Z$55</c:f>
              <c:numCache>
                <c:formatCode>0.00</c:formatCode>
                <c:ptCount val="53"/>
                <c:pt idx="0">
                  <c:v>10.579470935134442</c:v>
                </c:pt>
                <c:pt idx="1">
                  <c:v>11.442100603692456</c:v>
                </c:pt>
                <c:pt idx="2">
                  <c:v>8.9508755848464272</c:v>
                </c:pt>
                <c:pt idx="3">
                  <c:v>7.7204080531398853</c:v>
                </c:pt>
                <c:pt idx="4">
                  <c:v>9.3476133312928678</c:v>
                </c:pt>
                <c:pt idx="5">
                  <c:v>9.0241626144936458</c:v>
                </c:pt>
                <c:pt idx="6">
                  <c:v>9.8036166699121168</c:v>
                </c:pt>
                <c:pt idx="7">
                  <c:v>7.6283910797249099</c:v>
                </c:pt>
                <c:pt idx="8">
                  <c:v>10.765136424363622</c:v>
                </c:pt>
                <c:pt idx="9">
                  <c:v>10.301366519329861</c:v>
                </c:pt>
                <c:pt idx="10">
                  <c:v>10.343862085496964</c:v>
                </c:pt>
                <c:pt idx="11">
                  <c:v>9.8610873617686909</c:v>
                </c:pt>
                <c:pt idx="12">
                  <c:v>9.935596526079383</c:v>
                </c:pt>
                <c:pt idx="13">
                  <c:v>6.6011276613804748</c:v>
                </c:pt>
                <c:pt idx="14">
                  <c:v>9.8839668477577352</c:v>
                </c:pt>
                <c:pt idx="15">
                  <c:v>11.138355059386171</c:v>
                </c:pt>
                <c:pt idx="16">
                  <c:v>7.9437322961233638</c:v>
                </c:pt>
                <c:pt idx="17">
                  <c:v>6.6485612165185834</c:v>
                </c:pt>
                <c:pt idx="18">
                  <c:v>9.7763011574710852</c:v>
                </c:pt>
                <c:pt idx="19">
                  <c:v>11.532903332282061</c:v>
                </c:pt>
                <c:pt idx="20">
                  <c:v>5.7885903614409884</c:v>
                </c:pt>
                <c:pt idx="21">
                  <c:v>11.126901389229133</c:v>
                </c:pt>
                <c:pt idx="22">
                  <c:v>9.911905741906569</c:v>
                </c:pt>
                <c:pt idx="23">
                  <c:v>9.3364166991173736</c:v>
                </c:pt>
                <c:pt idx="24">
                  <c:v>6.2855366772202128</c:v>
                </c:pt>
                <c:pt idx="25">
                  <c:v>5.7425312203896821</c:v>
                </c:pt>
                <c:pt idx="26">
                  <c:v>11.052532663422516</c:v>
                </c:pt>
                <c:pt idx="27">
                  <c:v>10.481264410961501</c:v>
                </c:pt>
                <c:pt idx="28">
                  <c:v>8.3755556629732393</c:v>
                </c:pt>
                <c:pt idx="29">
                  <c:v>9.0034556421451519</c:v>
                </c:pt>
                <c:pt idx="30">
                  <c:v>13.337301753220155</c:v>
                </c:pt>
                <c:pt idx="31">
                  <c:v>7.7326356555881048</c:v>
                </c:pt>
                <c:pt idx="32">
                  <c:v>7.2549673790490514</c:v>
                </c:pt>
                <c:pt idx="33">
                  <c:v>10.78719203990477</c:v>
                </c:pt>
                <c:pt idx="34">
                  <c:v>6.8741005432578426</c:v>
                </c:pt>
                <c:pt idx="35">
                  <c:v>10.263960381921224</c:v>
                </c:pt>
                <c:pt idx="36">
                  <c:v>0.34670643572145177</c:v>
                </c:pt>
                <c:pt idx="37">
                  <c:v>0.49255381211933769</c:v>
                </c:pt>
                <c:pt idx="38">
                  <c:v>0.16162992187844935</c:v>
                </c:pt>
                <c:pt idx="39">
                  <c:v>0.58719638124163231</c:v>
                </c:pt>
                <c:pt idx="40">
                  <c:v>1.0084059290592187</c:v>
                </c:pt>
                <c:pt idx="41">
                  <c:v>0.32385558168902501</c:v>
                </c:pt>
                <c:pt idx="42">
                  <c:v>0.11087517797810809</c:v>
                </c:pt>
                <c:pt idx="43">
                  <c:v>1.0069013408811212E-2</c:v>
                </c:pt>
                <c:pt idx="44">
                  <c:v>1.9417437208015313</c:v>
                </c:pt>
                <c:pt idx="45">
                  <c:v>0.8147330401715962</c:v>
                </c:pt>
                <c:pt idx="46">
                  <c:v>1.8207509674986684</c:v>
                </c:pt>
                <c:pt idx="47">
                  <c:v>1.0430812255945063</c:v>
                </c:pt>
                <c:pt idx="48">
                  <c:v>1.0417285528872582</c:v>
                </c:pt>
                <c:pt idx="49">
                  <c:v>5.1641076480808126</c:v>
                </c:pt>
                <c:pt idx="50">
                  <c:v>1.5432740428881244</c:v>
                </c:pt>
                <c:pt idx="51">
                  <c:v>0.36737221958777905</c:v>
                </c:pt>
                <c:pt idx="52">
                  <c:v>0.14168383744064161</c:v>
                </c:pt>
              </c:numCache>
            </c:numRef>
          </c:xVal>
          <c:yVal>
            <c:numRef>
              <c:f>'Données Cantal'!$AA$3:$AA$55</c:f>
              <c:numCache>
                <c:formatCode>0.00</c:formatCode>
                <c:ptCount val="53"/>
                <c:pt idx="0">
                  <c:v>9.8477496024450257</c:v>
                </c:pt>
                <c:pt idx="1">
                  <c:v>11.524049399421676</c:v>
                </c:pt>
                <c:pt idx="2">
                  <c:v>12.016684467799818</c:v>
                </c:pt>
                <c:pt idx="3">
                  <c:v>9.8174378081143665</c:v>
                </c:pt>
                <c:pt idx="4">
                  <c:v>10.150602141690273</c:v>
                </c:pt>
                <c:pt idx="5">
                  <c:v>11.802434900900256</c:v>
                </c:pt>
                <c:pt idx="6">
                  <c:v>11.645009517671056</c:v>
                </c:pt>
                <c:pt idx="7">
                  <c:v>11.678678503072662</c:v>
                </c:pt>
                <c:pt idx="8">
                  <c:v>11.785528502502354</c:v>
                </c:pt>
                <c:pt idx="9">
                  <c:v>10.095955422234551</c:v>
                </c:pt>
                <c:pt idx="10">
                  <c:v>11.028682994319389</c:v>
                </c:pt>
                <c:pt idx="11">
                  <c:v>9.8509317620140351</c:v>
                </c:pt>
                <c:pt idx="12">
                  <c:v>9.0139458799293077</c:v>
                </c:pt>
                <c:pt idx="13">
                  <c:v>8.3178295918942826</c:v>
                </c:pt>
                <c:pt idx="14">
                  <c:v>11.516088552874654</c:v>
                </c:pt>
                <c:pt idx="15">
                  <c:v>11.097405224609016</c:v>
                </c:pt>
                <c:pt idx="16">
                  <c:v>12.232122481691247</c:v>
                </c:pt>
                <c:pt idx="17">
                  <c:v>9.865935403991589</c:v>
                </c:pt>
                <c:pt idx="18">
                  <c:v>10.16449284397464</c:v>
                </c:pt>
                <c:pt idx="19">
                  <c:v>11.35985888687271</c:v>
                </c:pt>
                <c:pt idx="20">
                  <c:v>10.9328676614495</c:v>
                </c:pt>
                <c:pt idx="21">
                  <c:v>12.881096658658473</c:v>
                </c:pt>
                <c:pt idx="22">
                  <c:v>9.8715313804324083</c:v>
                </c:pt>
                <c:pt idx="23">
                  <c:v>11.845769174288204</c:v>
                </c:pt>
                <c:pt idx="24">
                  <c:v>10.138621762280408</c:v>
                </c:pt>
                <c:pt idx="25">
                  <c:v>8.8471505727558331</c:v>
                </c:pt>
                <c:pt idx="26">
                  <c:v>11.438913750092304</c:v>
                </c:pt>
                <c:pt idx="27">
                  <c:v>10.005303611623154</c:v>
                </c:pt>
                <c:pt idx="28">
                  <c:v>9.0338520572818979</c:v>
                </c:pt>
                <c:pt idx="29">
                  <c:v>11.445070731540447</c:v>
                </c:pt>
                <c:pt idx="30">
                  <c:v>10.93171536394072</c:v>
                </c:pt>
                <c:pt idx="31">
                  <c:v>10.587918992277009</c:v>
                </c:pt>
                <c:pt idx="32">
                  <c:v>9.5578081482415875</c:v>
                </c:pt>
                <c:pt idx="33">
                  <c:v>11.266849585671586</c:v>
                </c:pt>
                <c:pt idx="34">
                  <c:v>9.7459469924411195</c:v>
                </c:pt>
                <c:pt idx="35">
                  <c:v>11.202612822415013</c:v>
                </c:pt>
                <c:pt idx="36">
                  <c:v>1.6111652012938051</c:v>
                </c:pt>
                <c:pt idx="37">
                  <c:v>2.151153383541597</c:v>
                </c:pt>
                <c:pt idx="38">
                  <c:v>0.91927018068368083</c:v>
                </c:pt>
                <c:pt idx="39">
                  <c:v>2.4601503558916669</c:v>
                </c:pt>
                <c:pt idx="40">
                  <c:v>1.8655509687595546</c:v>
                </c:pt>
                <c:pt idx="41">
                  <c:v>2.0848203071230982</c:v>
                </c:pt>
                <c:pt idx="42">
                  <c:v>0.83660361565299735</c:v>
                </c:pt>
                <c:pt idx="43">
                  <c:v>0.22151829499384668</c:v>
                </c:pt>
                <c:pt idx="44">
                  <c:v>4.7521622640669055</c:v>
                </c:pt>
                <c:pt idx="45">
                  <c:v>5.6515658989118318</c:v>
                </c:pt>
                <c:pt idx="46">
                  <c:v>4.7197120051362136</c:v>
                </c:pt>
                <c:pt idx="47">
                  <c:v>3.6303317165298989</c:v>
                </c:pt>
                <c:pt idx="48">
                  <c:v>4.5652221876529833</c:v>
                </c:pt>
                <c:pt idx="49">
                  <c:v>8.1033625940240448</c:v>
                </c:pt>
                <c:pt idx="50">
                  <c:v>5.1780905386377851</c:v>
                </c:pt>
                <c:pt idx="51">
                  <c:v>2.6736533758888363</c:v>
                </c:pt>
                <c:pt idx="52">
                  <c:v>0.80962192823223789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1A-FA48-9E4D-101790B26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18733808"/>
        <c:axId val="2013217056"/>
      </c:scatterChart>
      <c:valAx>
        <c:axId val="-1918733808"/>
        <c:scaling>
          <c:orientation val="minMax"/>
          <c:max val="16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MgO (en 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13217056"/>
        <c:crosses val="autoZero"/>
        <c:crossBetween val="midCat"/>
        <c:majorUnit val="4"/>
      </c:valAx>
      <c:valAx>
        <c:axId val="2013217056"/>
        <c:scaling>
          <c:orientation val="minMax"/>
          <c:max val="14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baseline="0"/>
                  <a:t>CaO </a:t>
                </a:r>
                <a:r>
                  <a:rPr lang="fr-FR"/>
                  <a:t>(en 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9187338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58714968563438"/>
          <c:y val="7.8882363784794504E-2"/>
          <c:w val="0.187770854216945"/>
          <c:h val="0.1865233888027620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149882023034"/>
          <c:y val="4.7640686863294597E-2"/>
          <c:w val="0.79854578631071604"/>
          <c:h val="0.78633318410449504"/>
        </c:manualLayout>
      </c:layout>
      <c:scatterChart>
        <c:scatterStyle val="lineMarker"/>
        <c:varyColors val="0"/>
        <c:ser>
          <c:idx val="2"/>
          <c:order val="0"/>
          <c:tx>
            <c:v>SiO2</c:v>
          </c:tx>
          <c:xVal>
            <c:numRef>
              <c:f>'Ex cristallisation fractionné'!$M$64:$M$67</c:f>
              <c:numCache>
                <c:formatCode>0.0</c:formatCode>
                <c:ptCount val="4"/>
                <c:pt idx="0" formatCode="General">
                  <c:v>14.1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</c:numCache>
            </c:numRef>
          </c:xVal>
          <c:yVal>
            <c:numRef>
              <c:f>'Ex cristallisation fractionné'!$I$64:$I$67</c:f>
              <c:numCache>
                <c:formatCode>0.0</c:formatCode>
                <c:ptCount val="4"/>
                <c:pt idx="0" formatCode="General">
                  <c:v>45.1</c:v>
                </c:pt>
                <c:pt idx="1">
                  <c:v>45.1</c:v>
                </c:pt>
                <c:pt idx="2">
                  <c:v>45.1</c:v>
                </c:pt>
                <c:pt idx="3">
                  <c:v>45.1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70-D54F-87CF-95C094FCFD9C}"/>
            </c:ext>
          </c:extLst>
        </c:ser>
        <c:ser>
          <c:idx val="0"/>
          <c:order val="1"/>
          <c:tx>
            <c:v>Cantal</c:v>
          </c:tx>
          <c:spPr>
            <a:ln>
              <a:noFill/>
            </a:ln>
          </c:spPr>
          <c:marker>
            <c:symbol val="circle"/>
            <c:size val="11"/>
          </c:marker>
          <c:xVal>
            <c:numRef>
              <c:f>'Données Cantal'!$Z$3:$Z$55</c:f>
              <c:numCache>
                <c:formatCode>0.00</c:formatCode>
                <c:ptCount val="53"/>
                <c:pt idx="0">
                  <c:v>10.579470935134442</c:v>
                </c:pt>
                <c:pt idx="1">
                  <c:v>11.442100603692456</c:v>
                </c:pt>
                <c:pt idx="2">
                  <c:v>8.9508755848464272</c:v>
                </c:pt>
                <c:pt idx="3">
                  <c:v>7.7204080531398853</c:v>
                </c:pt>
                <c:pt idx="4">
                  <c:v>9.3476133312928678</c:v>
                </c:pt>
                <c:pt idx="5">
                  <c:v>9.0241626144936458</c:v>
                </c:pt>
                <c:pt idx="6">
                  <c:v>9.8036166699121168</c:v>
                </c:pt>
                <c:pt idx="7">
                  <c:v>7.6283910797249099</c:v>
                </c:pt>
                <c:pt idx="8">
                  <c:v>10.765136424363622</c:v>
                </c:pt>
                <c:pt idx="9">
                  <c:v>10.301366519329861</c:v>
                </c:pt>
                <c:pt idx="10">
                  <c:v>10.343862085496964</c:v>
                </c:pt>
                <c:pt idx="11">
                  <c:v>9.8610873617686909</c:v>
                </c:pt>
                <c:pt idx="12">
                  <c:v>9.935596526079383</c:v>
                </c:pt>
                <c:pt idx="13">
                  <c:v>6.6011276613804748</c:v>
                </c:pt>
                <c:pt idx="14">
                  <c:v>9.8839668477577352</c:v>
                </c:pt>
                <c:pt idx="15">
                  <c:v>11.138355059386171</c:v>
                </c:pt>
                <c:pt idx="16">
                  <c:v>7.9437322961233638</c:v>
                </c:pt>
                <c:pt idx="17">
                  <c:v>6.6485612165185834</c:v>
                </c:pt>
                <c:pt idx="18">
                  <c:v>9.7763011574710852</c:v>
                </c:pt>
                <c:pt idx="19">
                  <c:v>11.532903332282061</c:v>
                </c:pt>
                <c:pt idx="20">
                  <c:v>5.7885903614409884</c:v>
                </c:pt>
                <c:pt idx="21">
                  <c:v>11.126901389229133</c:v>
                </c:pt>
                <c:pt idx="22">
                  <c:v>9.911905741906569</c:v>
                </c:pt>
                <c:pt idx="23">
                  <c:v>9.3364166991173736</c:v>
                </c:pt>
                <c:pt idx="24">
                  <c:v>6.2855366772202128</c:v>
                </c:pt>
                <c:pt idx="25">
                  <c:v>5.7425312203896821</c:v>
                </c:pt>
                <c:pt idx="26">
                  <c:v>11.052532663422516</c:v>
                </c:pt>
                <c:pt idx="27">
                  <c:v>10.481264410961501</c:v>
                </c:pt>
                <c:pt idx="28">
                  <c:v>8.3755556629732393</c:v>
                </c:pt>
                <c:pt idx="29">
                  <c:v>9.0034556421451519</c:v>
                </c:pt>
                <c:pt idx="30">
                  <c:v>13.337301753220155</c:v>
                </c:pt>
                <c:pt idx="31">
                  <c:v>7.7326356555881048</c:v>
                </c:pt>
                <c:pt idx="32">
                  <c:v>7.2549673790490514</c:v>
                </c:pt>
                <c:pt idx="33">
                  <c:v>10.78719203990477</c:v>
                </c:pt>
                <c:pt idx="34">
                  <c:v>6.8741005432578426</c:v>
                </c:pt>
                <c:pt idx="35">
                  <c:v>10.263960381921224</c:v>
                </c:pt>
                <c:pt idx="36">
                  <c:v>0.34670643572145177</c:v>
                </c:pt>
                <c:pt idx="37">
                  <c:v>0.49255381211933769</c:v>
                </c:pt>
                <c:pt idx="38">
                  <c:v>0.16162992187844935</c:v>
                </c:pt>
                <c:pt idx="39">
                  <c:v>0.58719638124163231</c:v>
                </c:pt>
                <c:pt idx="40">
                  <c:v>1.0084059290592187</c:v>
                </c:pt>
                <c:pt idx="41">
                  <c:v>0.32385558168902501</c:v>
                </c:pt>
                <c:pt idx="42">
                  <c:v>0.11087517797810809</c:v>
                </c:pt>
                <c:pt idx="43">
                  <c:v>1.0069013408811212E-2</c:v>
                </c:pt>
                <c:pt idx="44">
                  <c:v>1.9417437208015313</c:v>
                </c:pt>
                <c:pt idx="45">
                  <c:v>0.8147330401715962</c:v>
                </c:pt>
                <c:pt idx="46">
                  <c:v>1.8207509674986684</c:v>
                </c:pt>
                <c:pt idx="47">
                  <c:v>1.0430812255945063</c:v>
                </c:pt>
                <c:pt idx="48">
                  <c:v>1.0417285528872582</c:v>
                </c:pt>
                <c:pt idx="49">
                  <c:v>5.1641076480808126</c:v>
                </c:pt>
                <c:pt idx="50">
                  <c:v>1.5432740428881244</c:v>
                </c:pt>
                <c:pt idx="51">
                  <c:v>0.36737221958777905</c:v>
                </c:pt>
                <c:pt idx="52">
                  <c:v>0.14168383744064161</c:v>
                </c:pt>
              </c:numCache>
            </c:numRef>
          </c:xVal>
          <c:yVal>
            <c:numRef>
              <c:f>'Données Cantal'!$U$3:$U$55</c:f>
              <c:numCache>
                <c:formatCode>0.00</c:formatCode>
                <c:ptCount val="53"/>
                <c:pt idx="0">
                  <c:v>46.708211736674244</c:v>
                </c:pt>
                <c:pt idx="1">
                  <c:v>45.205004444131433</c:v>
                </c:pt>
                <c:pt idx="2">
                  <c:v>45.236760440780763</c:v>
                </c:pt>
                <c:pt idx="3">
                  <c:v>47.741334123200147</c:v>
                </c:pt>
                <c:pt idx="4">
                  <c:v>45.90419366105165</c:v>
                </c:pt>
                <c:pt idx="5">
                  <c:v>45.162591603090888</c:v>
                </c:pt>
                <c:pt idx="6">
                  <c:v>43.812805243605155</c:v>
                </c:pt>
                <c:pt idx="7">
                  <c:v>46.924573464277572</c:v>
                </c:pt>
                <c:pt idx="8">
                  <c:v>42.172804589473785</c:v>
                </c:pt>
                <c:pt idx="9">
                  <c:v>44.77961916677787</c:v>
                </c:pt>
                <c:pt idx="10">
                  <c:v>45.99543417464065</c:v>
                </c:pt>
                <c:pt idx="11">
                  <c:v>47.467273253251136</c:v>
                </c:pt>
                <c:pt idx="12">
                  <c:v>49.505806136061189</c:v>
                </c:pt>
                <c:pt idx="13">
                  <c:v>52.011981109019537</c:v>
                </c:pt>
                <c:pt idx="14">
                  <c:v>44.280171477954653</c:v>
                </c:pt>
                <c:pt idx="15">
                  <c:v>43.734423542001579</c:v>
                </c:pt>
                <c:pt idx="16">
                  <c:v>45.160832835158907</c:v>
                </c:pt>
                <c:pt idx="17">
                  <c:v>48.739146314662264</c:v>
                </c:pt>
                <c:pt idx="18">
                  <c:v>46.920116213442739</c:v>
                </c:pt>
                <c:pt idx="19">
                  <c:v>43.800602858614042</c:v>
                </c:pt>
                <c:pt idx="20">
                  <c:v>46.257586934271359</c:v>
                </c:pt>
                <c:pt idx="21">
                  <c:v>43.752893638673676</c:v>
                </c:pt>
                <c:pt idx="22">
                  <c:v>47.460061912876469</c:v>
                </c:pt>
                <c:pt idx="23">
                  <c:v>45.168344553074917</c:v>
                </c:pt>
                <c:pt idx="24">
                  <c:v>47.381704122915295</c:v>
                </c:pt>
                <c:pt idx="25">
                  <c:v>48.283932999707588</c:v>
                </c:pt>
                <c:pt idx="26">
                  <c:v>43.640726947018813</c:v>
                </c:pt>
                <c:pt idx="27">
                  <c:v>45.054246728857699</c:v>
                </c:pt>
                <c:pt idx="28">
                  <c:v>48.855720094537986</c:v>
                </c:pt>
                <c:pt idx="29">
                  <c:v>44.508608400435072</c:v>
                </c:pt>
                <c:pt idx="30">
                  <c:v>43.138152550369604</c:v>
                </c:pt>
                <c:pt idx="31">
                  <c:v>46.853065713425423</c:v>
                </c:pt>
                <c:pt idx="32">
                  <c:v>47.422216547885228</c:v>
                </c:pt>
                <c:pt idx="33">
                  <c:v>45.128631220869337</c:v>
                </c:pt>
                <c:pt idx="34">
                  <c:v>47.90484289701466</c:v>
                </c:pt>
                <c:pt idx="35">
                  <c:v>46.228632694319153</c:v>
                </c:pt>
                <c:pt idx="36">
                  <c:v>63.039387812647483</c:v>
                </c:pt>
                <c:pt idx="37">
                  <c:v>59.820157875962821</c:v>
                </c:pt>
                <c:pt idx="38">
                  <c:v>60.601118834301104</c:v>
                </c:pt>
                <c:pt idx="39">
                  <c:v>59.802914206798661</c:v>
                </c:pt>
                <c:pt idx="40">
                  <c:v>59.818639711792855</c:v>
                </c:pt>
                <c:pt idx="41">
                  <c:v>61.330150782359119</c:v>
                </c:pt>
                <c:pt idx="42">
                  <c:v>63.793545583949651</c:v>
                </c:pt>
                <c:pt idx="43">
                  <c:v>70.785164263942818</c:v>
                </c:pt>
                <c:pt idx="44">
                  <c:v>57.915061398854093</c:v>
                </c:pt>
                <c:pt idx="45">
                  <c:v>58.145125069461514</c:v>
                </c:pt>
                <c:pt idx="46">
                  <c:v>59.84065889270763</c:v>
                </c:pt>
                <c:pt idx="47">
                  <c:v>62.451931810839703</c:v>
                </c:pt>
                <c:pt idx="48">
                  <c:v>59.52150986497</c:v>
                </c:pt>
                <c:pt idx="49">
                  <c:v>51.181817895504501</c:v>
                </c:pt>
                <c:pt idx="50">
                  <c:v>55.639090493598161</c:v>
                </c:pt>
                <c:pt idx="51">
                  <c:v>65.62696511580576</c:v>
                </c:pt>
                <c:pt idx="52">
                  <c:v>67.208740317378641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70-D54F-87CF-95C094FCF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88042208"/>
        <c:axId val="-1918037728"/>
      </c:scatterChart>
      <c:valAx>
        <c:axId val="-1988042208"/>
        <c:scaling>
          <c:orientation val="minMax"/>
          <c:max val="16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MgO (en 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918037728"/>
        <c:crosses val="autoZero"/>
        <c:crossBetween val="midCat"/>
        <c:majorUnit val="4"/>
      </c:valAx>
      <c:valAx>
        <c:axId val="-1918037728"/>
        <c:scaling>
          <c:orientation val="minMax"/>
          <c:max val="72"/>
          <c:min val="4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baseline="0"/>
                  <a:t>SiO2 </a:t>
                </a:r>
                <a:r>
                  <a:rPr lang="fr-FR"/>
                  <a:t>(en 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9880422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0981451510247096"/>
          <c:y val="0.109955736465145"/>
          <c:w val="0.20678001854849001"/>
          <c:h val="0.1874906115086850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3697506561699"/>
          <c:y val="4.48157901666974E-2"/>
          <c:w val="0.79854578631071604"/>
          <c:h val="0.78633318410449504"/>
        </c:manualLayout>
      </c:layout>
      <c:scatterChart>
        <c:scatterStyle val="lineMarker"/>
        <c:varyColors val="0"/>
        <c:ser>
          <c:idx val="2"/>
          <c:order val="0"/>
          <c:tx>
            <c:v>FeO</c:v>
          </c:tx>
          <c:xVal>
            <c:numRef>
              <c:f>'Ex cristallisation fractionné'!$M$64:$M$67</c:f>
              <c:numCache>
                <c:formatCode>0.0</c:formatCode>
                <c:ptCount val="4"/>
                <c:pt idx="0" formatCode="General">
                  <c:v>14.1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</c:numCache>
            </c:numRef>
          </c:xVal>
          <c:yVal>
            <c:numRef>
              <c:f>'Ex cristallisation fractionné'!$L$64:$L$67</c:f>
              <c:numCache>
                <c:formatCode>0.0</c:formatCode>
                <c:ptCount val="4"/>
                <c:pt idx="0" formatCode="General">
                  <c:v>11.5</c:v>
                </c:pt>
                <c:pt idx="1">
                  <c:v>11.5</c:v>
                </c:pt>
                <c:pt idx="2">
                  <c:v>11.5</c:v>
                </c:pt>
                <c:pt idx="3">
                  <c:v>11.5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71-3C40-BE08-17F75AAA3122}"/>
            </c:ext>
          </c:extLst>
        </c:ser>
        <c:ser>
          <c:idx val="0"/>
          <c:order val="1"/>
          <c:tx>
            <c:v>Cantal</c:v>
          </c:tx>
          <c:spPr>
            <a:ln>
              <a:noFill/>
            </a:ln>
          </c:spPr>
          <c:marker>
            <c:symbol val="circle"/>
            <c:size val="11"/>
          </c:marker>
          <c:xVal>
            <c:numRef>
              <c:f>'Données Cantal'!$Z$3:$Z$55</c:f>
              <c:numCache>
                <c:formatCode>0.00</c:formatCode>
                <c:ptCount val="53"/>
                <c:pt idx="0">
                  <c:v>10.579470935134442</c:v>
                </c:pt>
                <c:pt idx="1">
                  <c:v>11.442100603692456</c:v>
                </c:pt>
                <c:pt idx="2">
                  <c:v>8.9508755848464272</c:v>
                </c:pt>
                <c:pt idx="3">
                  <c:v>7.7204080531398853</c:v>
                </c:pt>
                <c:pt idx="4">
                  <c:v>9.3476133312928678</c:v>
                </c:pt>
                <c:pt idx="5">
                  <c:v>9.0241626144936458</c:v>
                </c:pt>
                <c:pt idx="6">
                  <c:v>9.8036166699121168</c:v>
                </c:pt>
                <c:pt idx="7">
                  <c:v>7.6283910797249099</c:v>
                </c:pt>
                <c:pt idx="8">
                  <c:v>10.765136424363622</c:v>
                </c:pt>
                <c:pt idx="9">
                  <c:v>10.301366519329861</c:v>
                </c:pt>
                <c:pt idx="10">
                  <c:v>10.343862085496964</c:v>
                </c:pt>
                <c:pt idx="11">
                  <c:v>9.8610873617686909</c:v>
                </c:pt>
                <c:pt idx="12">
                  <c:v>9.935596526079383</c:v>
                </c:pt>
                <c:pt idx="13">
                  <c:v>6.6011276613804748</c:v>
                </c:pt>
                <c:pt idx="14">
                  <c:v>9.8839668477577352</c:v>
                </c:pt>
                <c:pt idx="15">
                  <c:v>11.138355059386171</c:v>
                </c:pt>
                <c:pt idx="16">
                  <c:v>7.9437322961233638</c:v>
                </c:pt>
                <c:pt idx="17">
                  <c:v>6.6485612165185834</c:v>
                </c:pt>
                <c:pt idx="18">
                  <c:v>9.7763011574710852</c:v>
                </c:pt>
                <c:pt idx="19">
                  <c:v>11.532903332282061</c:v>
                </c:pt>
                <c:pt idx="20">
                  <c:v>5.7885903614409884</c:v>
                </c:pt>
                <c:pt idx="21">
                  <c:v>11.126901389229133</c:v>
                </c:pt>
                <c:pt idx="22">
                  <c:v>9.911905741906569</c:v>
                </c:pt>
                <c:pt idx="23">
                  <c:v>9.3364166991173736</c:v>
                </c:pt>
                <c:pt idx="24">
                  <c:v>6.2855366772202128</c:v>
                </c:pt>
                <c:pt idx="25">
                  <c:v>5.7425312203896821</c:v>
                </c:pt>
                <c:pt idx="26">
                  <c:v>11.052532663422516</c:v>
                </c:pt>
                <c:pt idx="27">
                  <c:v>10.481264410961501</c:v>
                </c:pt>
                <c:pt idx="28">
                  <c:v>8.3755556629732393</c:v>
                </c:pt>
                <c:pt idx="29">
                  <c:v>9.0034556421451519</c:v>
                </c:pt>
                <c:pt idx="30">
                  <c:v>13.337301753220155</c:v>
                </c:pt>
                <c:pt idx="31">
                  <c:v>7.7326356555881048</c:v>
                </c:pt>
                <c:pt idx="32">
                  <c:v>7.2549673790490514</c:v>
                </c:pt>
                <c:pt idx="33">
                  <c:v>10.78719203990477</c:v>
                </c:pt>
                <c:pt idx="34">
                  <c:v>6.8741005432578426</c:v>
                </c:pt>
                <c:pt idx="35">
                  <c:v>10.263960381921224</c:v>
                </c:pt>
                <c:pt idx="36">
                  <c:v>0.34670643572145177</c:v>
                </c:pt>
                <c:pt idx="37">
                  <c:v>0.49255381211933769</c:v>
                </c:pt>
                <c:pt idx="38">
                  <c:v>0.16162992187844935</c:v>
                </c:pt>
                <c:pt idx="39">
                  <c:v>0.58719638124163231</c:v>
                </c:pt>
                <c:pt idx="40">
                  <c:v>1.0084059290592187</c:v>
                </c:pt>
                <c:pt idx="41">
                  <c:v>0.32385558168902501</c:v>
                </c:pt>
                <c:pt idx="42">
                  <c:v>0.11087517797810809</c:v>
                </c:pt>
                <c:pt idx="43">
                  <c:v>1.0069013408811212E-2</c:v>
                </c:pt>
                <c:pt idx="44">
                  <c:v>1.9417437208015313</c:v>
                </c:pt>
                <c:pt idx="45">
                  <c:v>0.8147330401715962</c:v>
                </c:pt>
                <c:pt idx="46">
                  <c:v>1.8207509674986684</c:v>
                </c:pt>
                <c:pt idx="47">
                  <c:v>1.0430812255945063</c:v>
                </c:pt>
                <c:pt idx="48">
                  <c:v>1.0417285528872582</c:v>
                </c:pt>
                <c:pt idx="49">
                  <c:v>5.1641076480808126</c:v>
                </c:pt>
                <c:pt idx="50">
                  <c:v>1.5432740428881244</c:v>
                </c:pt>
                <c:pt idx="51">
                  <c:v>0.36737221958777905</c:v>
                </c:pt>
                <c:pt idx="52">
                  <c:v>0.14168383744064161</c:v>
                </c:pt>
              </c:numCache>
            </c:numRef>
          </c:xVal>
          <c:yVal>
            <c:numRef>
              <c:f>'Données Cantal'!$X$3:$X$55</c:f>
              <c:numCache>
                <c:formatCode>0.00</c:formatCode>
                <c:ptCount val="53"/>
                <c:pt idx="0">
                  <c:v>10.689346226742103</c:v>
                </c:pt>
                <c:pt idx="1">
                  <c:v>11.024095036998508</c:v>
                </c:pt>
                <c:pt idx="2">
                  <c:v>11.241616955055763</c:v>
                </c:pt>
                <c:pt idx="3">
                  <c:v>11.423967066003224</c:v>
                </c:pt>
                <c:pt idx="4">
                  <c:v>11.146199711025623</c:v>
                </c:pt>
                <c:pt idx="5">
                  <c:v>11.168399263578186</c:v>
                </c:pt>
                <c:pt idx="6">
                  <c:v>12.487547732484353</c:v>
                </c:pt>
                <c:pt idx="7">
                  <c:v>10.610366426167122</c:v>
                </c:pt>
                <c:pt idx="8">
                  <c:v>12.083018547566866</c:v>
                </c:pt>
                <c:pt idx="9">
                  <c:v>11.2932177193898</c:v>
                </c:pt>
                <c:pt idx="10">
                  <c:v>10.871069777140804</c:v>
                </c:pt>
                <c:pt idx="11">
                  <c:v>10.60025535978396</c:v>
                </c:pt>
                <c:pt idx="12">
                  <c:v>10.316302509242652</c:v>
                </c:pt>
                <c:pt idx="13">
                  <c:v>9.525720876373498</c:v>
                </c:pt>
                <c:pt idx="14">
                  <c:v>11.703229493364224</c:v>
                </c:pt>
                <c:pt idx="15">
                  <c:v>12.408303411665374</c:v>
                </c:pt>
                <c:pt idx="16">
                  <c:v>10.556433272441303</c:v>
                </c:pt>
                <c:pt idx="17">
                  <c:v>11.094584161347209</c:v>
                </c:pt>
                <c:pt idx="18">
                  <c:v>10.920223518131797</c:v>
                </c:pt>
                <c:pt idx="19">
                  <c:v>11.513213885677006</c:v>
                </c:pt>
                <c:pt idx="20">
                  <c:v>12.04615351874118</c:v>
                </c:pt>
                <c:pt idx="21">
                  <c:v>11.535524610290098</c:v>
                </c:pt>
                <c:pt idx="22">
                  <c:v>10.853409865052106</c:v>
                </c:pt>
                <c:pt idx="23">
                  <c:v>10.933226114078305</c:v>
                </c:pt>
                <c:pt idx="24">
                  <c:v>11.440365352661583</c:v>
                </c:pt>
                <c:pt idx="25">
                  <c:v>10.72697489715757</c:v>
                </c:pt>
                <c:pt idx="26">
                  <c:v>12.25082163262527</c:v>
                </c:pt>
                <c:pt idx="27">
                  <c:v>11.572559578245563</c:v>
                </c:pt>
                <c:pt idx="28">
                  <c:v>11.099603857824517</c:v>
                </c:pt>
                <c:pt idx="29">
                  <c:v>11.735614518360084</c:v>
                </c:pt>
                <c:pt idx="30">
                  <c:v>11.389159584770198</c:v>
                </c:pt>
                <c:pt idx="31">
                  <c:v>9.5454367857486062</c:v>
                </c:pt>
                <c:pt idx="32">
                  <c:v>11.442525995343685</c:v>
                </c:pt>
                <c:pt idx="33">
                  <c:v>11.855271855574763</c:v>
                </c:pt>
                <c:pt idx="34">
                  <c:v>11.390298034242232</c:v>
                </c:pt>
                <c:pt idx="35">
                  <c:v>10.511733091619234</c:v>
                </c:pt>
                <c:pt idx="36">
                  <c:v>2.1370098935655042</c:v>
                </c:pt>
                <c:pt idx="37">
                  <c:v>2.3336155397656158</c:v>
                </c:pt>
                <c:pt idx="38">
                  <c:v>2.0724710818944754</c:v>
                </c:pt>
                <c:pt idx="39">
                  <c:v>2.6873859225074228</c:v>
                </c:pt>
                <c:pt idx="40">
                  <c:v>2.8400887351442794</c:v>
                </c:pt>
                <c:pt idx="41">
                  <c:v>2.5498313723868105</c:v>
                </c:pt>
                <c:pt idx="42">
                  <c:v>1.623478448514994</c:v>
                </c:pt>
                <c:pt idx="43">
                  <c:v>1.9479474249964106</c:v>
                </c:pt>
                <c:pt idx="44">
                  <c:v>6.0502630245869282</c:v>
                </c:pt>
                <c:pt idx="45">
                  <c:v>4.521538153055225</c:v>
                </c:pt>
                <c:pt idx="46">
                  <c:v>6.1957238979177429</c:v>
                </c:pt>
                <c:pt idx="47">
                  <c:v>5.0796084708999398</c:v>
                </c:pt>
                <c:pt idx="48">
                  <c:v>5.1414235370896844</c:v>
                </c:pt>
                <c:pt idx="49">
                  <c:v>9.7709966073468912</c:v>
                </c:pt>
                <c:pt idx="50">
                  <c:v>5.3627805673670395</c:v>
                </c:pt>
                <c:pt idx="51">
                  <c:v>4.1056459037122082</c:v>
                </c:pt>
                <c:pt idx="52">
                  <c:v>2.1673102472369656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71-3C40-BE08-17F75AAA3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18696496"/>
        <c:axId val="-1918231376"/>
      </c:scatterChart>
      <c:valAx>
        <c:axId val="-1918696496"/>
        <c:scaling>
          <c:orientation val="minMax"/>
          <c:max val="16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MgO (en 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918231376"/>
        <c:crosses val="autoZero"/>
        <c:crossBetween val="midCat"/>
        <c:majorUnit val="4"/>
      </c:valAx>
      <c:valAx>
        <c:axId val="-19182313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baseline="0"/>
                  <a:t>FeO* </a:t>
                </a:r>
                <a:r>
                  <a:rPr lang="fr-FR"/>
                  <a:t>(en 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9186964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670571180882495"/>
          <c:y val="8.7356866408647996E-2"/>
          <c:w val="0.18206270964162899"/>
          <c:h val="0.1863992264124879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509156043716"/>
          <c:y val="8.9715934776388395E-2"/>
          <c:w val="0.763903729701224"/>
          <c:h val="0.78633318410449504"/>
        </c:manualLayout>
      </c:layout>
      <c:scatterChart>
        <c:scatterStyle val="lineMarker"/>
        <c:varyColors val="0"/>
        <c:ser>
          <c:idx val="2"/>
          <c:order val="0"/>
          <c:tx>
            <c:v>Al2O3</c:v>
          </c:tx>
          <c:xVal>
            <c:numRef>
              <c:f>'Ex cristallisation fractionné'!$M$64:$M$67</c:f>
              <c:numCache>
                <c:formatCode>0.0</c:formatCode>
                <c:ptCount val="4"/>
                <c:pt idx="0" formatCode="General">
                  <c:v>14.1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</c:numCache>
            </c:numRef>
          </c:xVal>
          <c:yVal>
            <c:numRef>
              <c:f>'Ex cristallisation fractionné'!$K$64:$K$67</c:f>
              <c:numCache>
                <c:formatCode>0.0</c:formatCode>
                <c:ptCount val="4"/>
                <c:pt idx="0" formatCode="General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4F-CB48-8CEB-85140BCC85F5}"/>
            </c:ext>
          </c:extLst>
        </c:ser>
        <c:ser>
          <c:idx val="0"/>
          <c:order val="1"/>
          <c:tx>
            <c:v>Cantal</c:v>
          </c:tx>
          <c:spPr>
            <a:ln>
              <a:noFill/>
            </a:ln>
          </c:spPr>
          <c:marker>
            <c:symbol val="circle"/>
            <c:size val="11"/>
          </c:marker>
          <c:xVal>
            <c:numRef>
              <c:f>'Données Cantal'!$Z$3:$Z$55</c:f>
              <c:numCache>
                <c:formatCode>0.00</c:formatCode>
                <c:ptCount val="53"/>
                <c:pt idx="0">
                  <c:v>10.579470935134442</c:v>
                </c:pt>
                <c:pt idx="1">
                  <c:v>11.442100603692456</c:v>
                </c:pt>
                <c:pt idx="2">
                  <c:v>8.9508755848464272</c:v>
                </c:pt>
                <c:pt idx="3">
                  <c:v>7.7204080531398853</c:v>
                </c:pt>
                <c:pt idx="4">
                  <c:v>9.3476133312928678</c:v>
                </c:pt>
                <c:pt idx="5">
                  <c:v>9.0241626144936458</c:v>
                </c:pt>
                <c:pt idx="6">
                  <c:v>9.8036166699121168</c:v>
                </c:pt>
                <c:pt idx="7">
                  <c:v>7.6283910797249099</c:v>
                </c:pt>
                <c:pt idx="8">
                  <c:v>10.765136424363622</c:v>
                </c:pt>
                <c:pt idx="9">
                  <c:v>10.301366519329861</c:v>
                </c:pt>
                <c:pt idx="10">
                  <c:v>10.343862085496964</c:v>
                </c:pt>
                <c:pt idx="11">
                  <c:v>9.8610873617686909</c:v>
                </c:pt>
                <c:pt idx="12">
                  <c:v>9.935596526079383</c:v>
                </c:pt>
                <c:pt idx="13">
                  <c:v>6.6011276613804748</c:v>
                </c:pt>
                <c:pt idx="14">
                  <c:v>9.8839668477577352</c:v>
                </c:pt>
                <c:pt idx="15">
                  <c:v>11.138355059386171</c:v>
                </c:pt>
                <c:pt idx="16">
                  <c:v>7.9437322961233638</c:v>
                </c:pt>
                <c:pt idx="17">
                  <c:v>6.6485612165185834</c:v>
                </c:pt>
                <c:pt idx="18">
                  <c:v>9.7763011574710852</c:v>
                </c:pt>
                <c:pt idx="19">
                  <c:v>11.532903332282061</c:v>
                </c:pt>
                <c:pt idx="20">
                  <c:v>5.7885903614409884</c:v>
                </c:pt>
                <c:pt idx="21">
                  <c:v>11.126901389229133</c:v>
                </c:pt>
                <c:pt idx="22">
                  <c:v>9.911905741906569</c:v>
                </c:pt>
                <c:pt idx="23">
                  <c:v>9.3364166991173736</c:v>
                </c:pt>
                <c:pt idx="24">
                  <c:v>6.2855366772202128</c:v>
                </c:pt>
                <c:pt idx="25">
                  <c:v>5.7425312203896821</c:v>
                </c:pt>
                <c:pt idx="26">
                  <c:v>11.052532663422516</c:v>
                </c:pt>
                <c:pt idx="27">
                  <c:v>10.481264410961501</c:v>
                </c:pt>
                <c:pt idx="28">
                  <c:v>8.3755556629732393</c:v>
                </c:pt>
                <c:pt idx="29">
                  <c:v>9.0034556421451519</c:v>
                </c:pt>
                <c:pt idx="30">
                  <c:v>13.337301753220155</c:v>
                </c:pt>
                <c:pt idx="31">
                  <c:v>7.7326356555881048</c:v>
                </c:pt>
                <c:pt idx="32">
                  <c:v>7.2549673790490514</c:v>
                </c:pt>
                <c:pt idx="33">
                  <c:v>10.78719203990477</c:v>
                </c:pt>
                <c:pt idx="34">
                  <c:v>6.8741005432578426</c:v>
                </c:pt>
                <c:pt idx="35">
                  <c:v>10.263960381921224</c:v>
                </c:pt>
                <c:pt idx="36">
                  <c:v>0.34670643572145177</c:v>
                </c:pt>
                <c:pt idx="37">
                  <c:v>0.49255381211933769</c:v>
                </c:pt>
                <c:pt idx="38">
                  <c:v>0.16162992187844935</c:v>
                </c:pt>
                <c:pt idx="39">
                  <c:v>0.58719638124163231</c:v>
                </c:pt>
                <c:pt idx="40">
                  <c:v>1.0084059290592187</c:v>
                </c:pt>
                <c:pt idx="41">
                  <c:v>0.32385558168902501</c:v>
                </c:pt>
                <c:pt idx="42">
                  <c:v>0.11087517797810809</c:v>
                </c:pt>
                <c:pt idx="43">
                  <c:v>1.0069013408811212E-2</c:v>
                </c:pt>
                <c:pt idx="44">
                  <c:v>1.9417437208015313</c:v>
                </c:pt>
                <c:pt idx="45">
                  <c:v>0.8147330401715962</c:v>
                </c:pt>
                <c:pt idx="46">
                  <c:v>1.8207509674986684</c:v>
                </c:pt>
                <c:pt idx="47">
                  <c:v>1.0430812255945063</c:v>
                </c:pt>
                <c:pt idx="48">
                  <c:v>1.0417285528872582</c:v>
                </c:pt>
                <c:pt idx="49">
                  <c:v>5.1641076480808126</c:v>
                </c:pt>
                <c:pt idx="50">
                  <c:v>1.5432740428881244</c:v>
                </c:pt>
                <c:pt idx="51">
                  <c:v>0.36737221958777905</c:v>
                </c:pt>
                <c:pt idx="52">
                  <c:v>0.14168383744064161</c:v>
                </c:pt>
              </c:numCache>
            </c:numRef>
          </c:xVal>
          <c:yVal>
            <c:numRef>
              <c:f>'Données Cantal'!$W$3:$W$55</c:f>
              <c:numCache>
                <c:formatCode>0.00</c:formatCode>
                <c:ptCount val="53"/>
                <c:pt idx="0">
                  <c:v>14.014496080259741</c:v>
                </c:pt>
                <c:pt idx="1">
                  <c:v>12.743037735893836</c:v>
                </c:pt>
                <c:pt idx="2">
                  <c:v>14.182045986529133</c:v>
                </c:pt>
                <c:pt idx="3">
                  <c:v>14.720940220243751</c:v>
                </c:pt>
                <c:pt idx="4">
                  <c:v>14.319967118753722</c:v>
                </c:pt>
                <c:pt idx="5">
                  <c:v>14.726932044486157</c:v>
                </c:pt>
                <c:pt idx="6">
                  <c:v>13.445253921904657</c:v>
                </c:pt>
                <c:pt idx="7">
                  <c:v>15.235796214251126</c:v>
                </c:pt>
                <c:pt idx="8">
                  <c:v>13.275300936584902</c:v>
                </c:pt>
                <c:pt idx="9">
                  <c:v>12.879275787876018</c:v>
                </c:pt>
                <c:pt idx="10">
                  <c:v>13.543100062533082</c:v>
                </c:pt>
                <c:pt idx="11">
                  <c:v>14.177217257496491</c:v>
                </c:pt>
                <c:pt idx="12">
                  <c:v>14.260264942629739</c:v>
                </c:pt>
                <c:pt idx="13">
                  <c:v>15.276603488798465</c:v>
                </c:pt>
                <c:pt idx="14">
                  <c:v>13.99975201718301</c:v>
                </c:pt>
                <c:pt idx="15">
                  <c:v>12.653498946140907</c:v>
                </c:pt>
                <c:pt idx="16">
                  <c:v>14.805156593031976</c:v>
                </c:pt>
                <c:pt idx="17">
                  <c:v>15.109440804461835</c:v>
                </c:pt>
                <c:pt idx="18">
                  <c:v>13.862529436455867</c:v>
                </c:pt>
                <c:pt idx="19">
                  <c:v>12.683139940003043</c:v>
                </c:pt>
                <c:pt idx="20">
                  <c:v>16.516914193864306</c:v>
                </c:pt>
                <c:pt idx="21">
                  <c:v>13.605212147783377</c:v>
                </c:pt>
                <c:pt idx="22">
                  <c:v>14.42374063664408</c:v>
                </c:pt>
                <c:pt idx="23">
                  <c:v>14.558308084695536</c:v>
                </c:pt>
                <c:pt idx="24">
                  <c:v>15.463442264445826</c:v>
                </c:pt>
                <c:pt idx="25">
                  <c:v>16.091262394943527</c:v>
                </c:pt>
                <c:pt idx="26">
                  <c:v>13.238636180106825</c:v>
                </c:pt>
                <c:pt idx="27">
                  <c:v>13.81299000632994</c:v>
                </c:pt>
                <c:pt idx="28">
                  <c:v>14.583797043145665</c:v>
                </c:pt>
                <c:pt idx="29">
                  <c:v>14.18171431090434</c:v>
                </c:pt>
                <c:pt idx="30">
                  <c:v>12.31213624555255</c:v>
                </c:pt>
                <c:pt idx="31">
                  <c:v>14.449156244738875</c:v>
                </c:pt>
                <c:pt idx="32">
                  <c:v>15.376047436776711</c:v>
                </c:pt>
                <c:pt idx="33">
                  <c:v>13.512055119048169</c:v>
                </c:pt>
                <c:pt idx="34">
                  <c:v>15.45908833283764</c:v>
                </c:pt>
                <c:pt idx="35">
                  <c:v>13.661474106752006</c:v>
                </c:pt>
                <c:pt idx="36">
                  <c:v>19.293193423087846</c:v>
                </c:pt>
                <c:pt idx="37">
                  <c:v>21.340647818966406</c:v>
                </c:pt>
                <c:pt idx="38">
                  <c:v>21.537187090303377</c:v>
                </c:pt>
                <c:pt idx="39">
                  <c:v>20.835347458539296</c:v>
                </c:pt>
                <c:pt idx="40">
                  <c:v>19.946269276791348</c:v>
                </c:pt>
                <c:pt idx="41">
                  <c:v>20.109407525502895</c:v>
                </c:pt>
                <c:pt idx="42">
                  <c:v>21.257795486893631</c:v>
                </c:pt>
                <c:pt idx="43">
                  <c:v>15.546556703204512</c:v>
                </c:pt>
                <c:pt idx="44">
                  <c:v>18.242171271740702</c:v>
                </c:pt>
                <c:pt idx="45">
                  <c:v>20.08987293992746</c:v>
                </c:pt>
                <c:pt idx="46">
                  <c:v>17.566686708772071</c:v>
                </c:pt>
                <c:pt idx="47">
                  <c:v>17.936906565615331</c:v>
                </c:pt>
                <c:pt idx="48">
                  <c:v>19.026865627734917</c:v>
                </c:pt>
                <c:pt idx="49">
                  <c:v>16.512897578250506</c:v>
                </c:pt>
                <c:pt idx="50">
                  <c:v>19.666590928120378</c:v>
                </c:pt>
                <c:pt idx="51">
                  <c:v>17.154241697973795</c:v>
                </c:pt>
                <c:pt idx="52">
                  <c:v>17.406871456993112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4F-CB48-8CEB-85140BCC8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18633168"/>
        <c:axId val="-1918629776"/>
      </c:scatterChart>
      <c:valAx>
        <c:axId val="-1918633168"/>
        <c:scaling>
          <c:orientation val="minMax"/>
          <c:max val="16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MgO (en 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918629776"/>
        <c:crosses val="autoZero"/>
        <c:crossBetween val="midCat"/>
        <c:majorUnit val="4"/>
      </c:valAx>
      <c:valAx>
        <c:axId val="-1918629776"/>
        <c:scaling>
          <c:orientation val="minMax"/>
          <c:min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baseline="0"/>
                  <a:t>Al2O3 </a:t>
                </a:r>
                <a:r>
                  <a:rPr lang="fr-FR"/>
                  <a:t>(en 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9186331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1326453419650504"/>
          <c:y val="6.7582855109212997E-2"/>
          <c:w val="0.19985161208197699"/>
          <c:h val="0.1835902675999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17099424748201"/>
          <c:y val="8.9715934776388395E-2"/>
          <c:w val="0.80576992686965099"/>
          <c:h val="0.78633318410449504"/>
        </c:manualLayout>
      </c:layout>
      <c:scatterChart>
        <c:scatterStyle val="lineMarker"/>
        <c:varyColors val="0"/>
        <c:ser>
          <c:idx val="2"/>
          <c:order val="0"/>
          <c:tx>
            <c:v>K2O</c:v>
          </c:tx>
          <c:xVal>
            <c:numRef>
              <c:f>'Ex cristallisation fractionné'!$M$64:$M$67</c:f>
              <c:numCache>
                <c:formatCode>0.0</c:formatCode>
                <c:ptCount val="4"/>
                <c:pt idx="0" formatCode="General">
                  <c:v>14.1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</c:numCache>
            </c:numRef>
          </c:xVal>
          <c:yVal>
            <c:numRef>
              <c:f>'Ex cristallisation fractionné'!$P$64:$P$67</c:f>
              <c:numCache>
                <c:formatCode>0.0</c:formatCode>
                <c:ptCount val="4"/>
                <c:pt idx="0" formatCode="General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B9-B947-9E01-4DC06C069F99}"/>
            </c:ext>
          </c:extLst>
        </c:ser>
        <c:ser>
          <c:idx val="0"/>
          <c:order val="1"/>
          <c:tx>
            <c:v>Cantal</c:v>
          </c:tx>
          <c:spPr>
            <a:ln>
              <a:noFill/>
            </a:ln>
          </c:spPr>
          <c:marker>
            <c:symbol val="circle"/>
            <c:size val="11"/>
          </c:marker>
          <c:xVal>
            <c:numRef>
              <c:f>'Données Cantal'!$Z$3:$Z$55</c:f>
              <c:numCache>
                <c:formatCode>0.00</c:formatCode>
                <c:ptCount val="53"/>
                <c:pt idx="0">
                  <c:v>10.579470935134442</c:v>
                </c:pt>
                <c:pt idx="1">
                  <c:v>11.442100603692456</c:v>
                </c:pt>
                <c:pt idx="2">
                  <c:v>8.9508755848464272</c:v>
                </c:pt>
                <c:pt idx="3">
                  <c:v>7.7204080531398853</c:v>
                </c:pt>
                <c:pt idx="4">
                  <c:v>9.3476133312928678</c:v>
                </c:pt>
                <c:pt idx="5">
                  <c:v>9.0241626144936458</c:v>
                </c:pt>
                <c:pt idx="6">
                  <c:v>9.8036166699121168</c:v>
                </c:pt>
                <c:pt idx="7">
                  <c:v>7.6283910797249099</c:v>
                </c:pt>
                <c:pt idx="8">
                  <c:v>10.765136424363622</c:v>
                </c:pt>
                <c:pt idx="9">
                  <c:v>10.301366519329861</c:v>
                </c:pt>
                <c:pt idx="10">
                  <c:v>10.343862085496964</c:v>
                </c:pt>
                <c:pt idx="11">
                  <c:v>9.8610873617686909</c:v>
                </c:pt>
                <c:pt idx="12">
                  <c:v>9.935596526079383</c:v>
                </c:pt>
                <c:pt idx="13">
                  <c:v>6.6011276613804748</c:v>
                </c:pt>
                <c:pt idx="14">
                  <c:v>9.8839668477577352</c:v>
                </c:pt>
                <c:pt idx="15">
                  <c:v>11.138355059386171</c:v>
                </c:pt>
                <c:pt idx="16">
                  <c:v>7.9437322961233638</c:v>
                </c:pt>
                <c:pt idx="17">
                  <c:v>6.6485612165185834</c:v>
                </c:pt>
                <c:pt idx="18">
                  <c:v>9.7763011574710852</c:v>
                </c:pt>
                <c:pt idx="19">
                  <c:v>11.532903332282061</c:v>
                </c:pt>
                <c:pt idx="20">
                  <c:v>5.7885903614409884</c:v>
                </c:pt>
                <c:pt idx="21">
                  <c:v>11.126901389229133</c:v>
                </c:pt>
                <c:pt idx="22">
                  <c:v>9.911905741906569</c:v>
                </c:pt>
                <c:pt idx="23">
                  <c:v>9.3364166991173736</c:v>
                </c:pt>
                <c:pt idx="24">
                  <c:v>6.2855366772202128</c:v>
                </c:pt>
                <c:pt idx="25">
                  <c:v>5.7425312203896821</c:v>
                </c:pt>
                <c:pt idx="26">
                  <c:v>11.052532663422516</c:v>
                </c:pt>
                <c:pt idx="27">
                  <c:v>10.481264410961501</c:v>
                </c:pt>
                <c:pt idx="28">
                  <c:v>8.3755556629732393</c:v>
                </c:pt>
                <c:pt idx="29">
                  <c:v>9.0034556421451519</c:v>
                </c:pt>
                <c:pt idx="30">
                  <c:v>13.337301753220155</c:v>
                </c:pt>
                <c:pt idx="31">
                  <c:v>7.7326356555881048</c:v>
                </c:pt>
                <c:pt idx="32">
                  <c:v>7.2549673790490514</c:v>
                </c:pt>
                <c:pt idx="33">
                  <c:v>10.78719203990477</c:v>
                </c:pt>
                <c:pt idx="34">
                  <c:v>6.8741005432578426</c:v>
                </c:pt>
                <c:pt idx="35">
                  <c:v>10.263960381921224</c:v>
                </c:pt>
                <c:pt idx="36">
                  <c:v>0.34670643572145177</c:v>
                </c:pt>
                <c:pt idx="37">
                  <c:v>0.49255381211933769</c:v>
                </c:pt>
                <c:pt idx="38">
                  <c:v>0.16162992187844935</c:v>
                </c:pt>
                <c:pt idx="39">
                  <c:v>0.58719638124163231</c:v>
                </c:pt>
                <c:pt idx="40">
                  <c:v>1.0084059290592187</c:v>
                </c:pt>
                <c:pt idx="41">
                  <c:v>0.32385558168902501</c:v>
                </c:pt>
                <c:pt idx="42">
                  <c:v>0.11087517797810809</c:v>
                </c:pt>
                <c:pt idx="43">
                  <c:v>1.0069013408811212E-2</c:v>
                </c:pt>
                <c:pt idx="44">
                  <c:v>1.9417437208015313</c:v>
                </c:pt>
                <c:pt idx="45">
                  <c:v>0.8147330401715962</c:v>
                </c:pt>
                <c:pt idx="46">
                  <c:v>1.8207509674986684</c:v>
                </c:pt>
                <c:pt idx="47">
                  <c:v>1.0430812255945063</c:v>
                </c:pt>
                <c:pt idx="48">
                  <c:v>1.0417285528872582</c:v>
                </c:pt>
                <c:pt idx="49">
                  <c:v>5.1641076480808126</c:v>
                </c:pt>
                <c:pt idx="50">
                  <c:v>1.5432740428881244</c:v>
                </c:pt>
                <c:pt idx="51">
                  <c:v>0.36737221958777905</c:v>
                </c:pt>
                <c:pt idx="52">
                  <c:v>0.14168383744064161</c:v>
                </c:pt>
              </c:numCache>
            </c:numRef>
          </c:xVal>
          <c:yVal>
            <c:numRef>
              <c:f>'Données Cantal'!$AC$3:$AC$55</c:f>
              <c:numCache>
                <c:formatCode>0.00</c:formatCode>
                <c:ptCount val="53"/>
                <c:pt idx="0">
                  <c:v>1.3821402950800039</c:v>
                </c:pt>
                <c:pt idx="1">
                  <c:v>1.5262963204567377</c:v>
                </c:pt>
                <c:pt idx="2">
                  <c:v>1.4578671611246878</c:v>
                </c:pt>
                <c:pt idx="3">
                  <c:v>2.1387616903968598</c:v>
                </c:pt>
                <c:pt idx="4">
                  <c:v>2.14130349439308</c:v>
                </c:pt>
                <c:pt idx="5">
                  <c:v>1.2220220207126811</c:v>
                </c:pt>
                <c:pt idx="6">
                  <c:v>1.4299084125055448</c:v>
                </c:pt>
                <c:pt idx="7">
                  <c:v>1.6054248077000153</c:v>
                </c:pt>
                <c:pt idx="8">
                  <c:v>1.704054770491682</c:v>
                </c:pt>
                <c:pt idx="9">
                  <c:v>2.8552142496248272</c:v>
                </c:pt>
                <c:pt idx="10">
                  <c:v>1.3491994024561258</c:v>
                </c:pt>
                <c:pt idx="11">
                  <c:v>1.2999167685956665</c:v>
                </c:pt>
                <c:pt idx="12">
                  <c:v>1.1039551695643759</c:v>
                </c:pt>
                <c:pt idx="13">
                  <c:v>2.0641297021654115</c:v>
                </c:pt>
                <c:pt idx="14">
                  <c:v>0.86167916108657172</c:v>
                </c:pt>
                <c:pt idx="15">
                  <c:v>1.893929858443421</c:v>
                </c:pt>
                <c:pt idx="16">
                  <c:v>1.9808278476194505</c:v>
                </c:pt>
                <c:pt idx="17">
                  <c:v>1.1199720272849072</c:v>
                </c:pt>
                <c:pt idx="18">
                  <c:v>1.8388027255431512</c:v>
                </c:pt>
                <c:pt idx="19">
                  <c:v>1.5879372637564</c:v>
                </c:pt>
                <c:pt idx="20">
                  <c:v>0.70567621014033244</c:v>
                </c:pt>
                <c:pt idx="21">
                  <c:v>1.0708750191283767</c:v>
                </c:pt>
                <c:pt idx="22">
                  <c:v>1.1607628923821338</c:v>
                </c:pt>
                <c:pt idx="23">
                  <c:v>1.2292779331808512</c:v>
                </c:pt>
                <c:pt idx="24">
                  <c:v>2.2178235104988393</c:v>
                </c:pt>
                <c:pt idx="25">
                  <c:v>2.8509739804408136</c:v>
                </c:pt>
                <c:pt idx="26">
                  <c:v>2.0742563600167374</c:v>
                </c:pt>
                <c:pt idx="27">
                  <c:v>1.681053035960975</c:v>
                </c:pt>
                <c:pt idx="28">
                  <c:v>1.5394007989987091</c:v>
                </c:pt>
                <c:pt idx="29">
                  <c:v>1.2716745257267164</c:v>
                </c:pt>
                <c:pt idx="30">
                  <c:v>2.3446854680318538</c:v>
                </c:pt>
                <c:pt idx="31">
                  <c:v>2.2252919954977592</c:v>
                </c:pt>
                <c:pt idx="32">
                  <c:v>1.5488132606958649</c:v>
                </c:pt>
                <c:pt idx="33">
                  <c:v>1.3063014012372853</c:v>
                </c:pt>
                <c:pt idx="34">
                  <c:v>1.5683133091284558</c:v>
                </c:pt>
                <c:pt idx="35">
                  <c:v>0.96926067224902213</c:v>
                </c:pt>
                <c:pt idx="36">
                  <c:v>5.9449956478119521</c:v>
                </c:pt>
                <c:pt idx="37">
                  <c:v>5.7699160848265274</c:v>
                </c:pt>
                <c:pt idx="38">
                  <c:v>5.8994921485634011</c:v>
                </c:pt>
                <c:pt idx="39">
                  <c:v>5.8820878879549721</c:v>
                </c:pt>
                <c:pt idx="40">
                  <c:v>5.657157262022217</c:v>
                </c:pt>
                <c:pt idx="41">
                  <c:v>5.8192799834746687</c:v>
                </c:pt>
                <c:pt idx="42">
                  <c:v>6.4005216378271488</c:v>
                </c:pt>
                <c:pt idx="43">
                  <c:v>5.23588697258183</c:v>
                </c:pt>
                <c:pt idx="44">
                  <c:v>3.6177751429670639</c:v>
                </c:pt>
                <c:pt idx="45">
                  <c:v>3.4651936898437508</c:v>
                </c:pt>
                <c:pt idx="46">
                  <c:v>3.3465199346763237</c:v>
                </c:pt>
                <c:pt idx="47">
                  <c:v>3.5996528569535906</c:v>
                </c:pt>
                <c:pt idx="48">
                  <c:v>3.5847717849355645</c:v>
                </c:pt>
                <c:pt idx="49">
                  <c:v>2.0003262826558088</c:v>
                </c:pt>
                <c:pt idx="50">
                  <c:v>4.2541567366455544</c:v>
                </c:pt>
                <c:pt idx="51">
                  <c:v>4.4084666350533492</c:v>
                </c:pt>
                <c:pt idx="52">
                  <c:v>5.9608414466098516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B9-B947-9E01-4DC06C069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18693520"/>
        <c:axId val="-1918117568"/>
      </c:scatterChart>
      <c:valAx>
        <c:axId val="-1918693520"/>
        <c:scaling>
          <c:orientation val="minMax"/>
          <c:max val="16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MgO (en 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918117568"/>
        <c:crosses val="autoZero"/>
        <c:crossBetween val="midCat"/>
        <c:majorUnit val="4"/>
      </c:valAx>
      <c:valAx>
        <c:axId val="-191811756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baseline="0"/>
                  <a:t>K2O </a:t>
                </a:r>
                <a:r>
                  <a:rPr lang="fr-FR"/>
                  <a:t>(en 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918693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1854625046450904"/>
          <c:y val="6.7582855109212997E-2"/>
          <c:w val="0.194570117706588"/>
          <c:h val="0.1941659427802840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2947857324301"/>
          <c:y val="8.9715934776388395E-2"/>
          <c:w val="0.77780851990275401"/>
          <c:h val="0.75029537075349728"/>
        </c:manualLayout>
      </c:layout>
      <c:scatterChart>
        <c:scatterStyle val="lineMarker"/>
        <c:varyColors val="0"/>
        <c:ser>
          <c:idx val="2"/>
          <c:order val="0"/>
          <c:tx>
            <c:v>Na2O</c:v>
          </c:tx>
          <c:xVal>
            <c:numRef>
              <c:f>'Ex cristallisation fractionné'!$M$64:$M$67</c:f>
              <c:numCache>
                <c:formatCode>0.0</c:formatCode>
                <c:ptCount val="4"/>
                <c:pt idx="0" formatCode="General">
                  <c:v>14.1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</c:numCache>
            </c:numRef>
          </c:xVal>
          <c:yVal>
            <c:numRef>
              <c:f>'Ex cristallisation fractionné'!$O$64:$O$67</c:f>
              <c:numCache>
                <c:formatCode>0.0</c:formatCode>
                <c:ptCount val="4"/>
                <c:pt idx="0" formatCode="General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7C-B54D-9595-2B6A8352723A}"/>
            </c:ext>
          </c:extLst>
        </c:ser>
        <c:ser>
          <c:idx val="0"/>
          <c:order val="1"/>
          <c:tx>
            <c:v>Cantal</c:v>
          </c:tx>
          <c:spPr>
            <a:ln>
              <a:noFill/>
            </a:ln>
          </c:spPr>
          <c:marker>
            <c:symbol val="circle"/>
            <c:size val="11"/>
          </c:marker>
          <c:xVal>
            <c:numRef>
              <c:f>'Données Cantal'!$Z$3:$Z$55</c:f>
              <c:numCache>
                <c:formatCode>0.00</c:formatCode>
                <c:ptCount val="53"/>
                <c:pt idx="0">
                  <c:v>10.579470935134442</c:v>
                </c:pt>
                <c:pt idx="1">
                  <c:v>11.442100603692456</c:v>
                </c:pt>
                <c:pt idx="2">
                  <c:v>8.9508755848464272</c:v>
                </c:pt>
                <c:pt idx="3">
                  <c:v>7.7204080531398853</c:v>
                </c:pt>
                <c:pt idx="4">
                  <c:v>9.3476133312928678</c:v>
                </c:pt>
                <c:pt idx="5">
                  <c:v>9.0241626144936458</c:v>
                </c:pt>
                <c:pt idx="6">
                  <c:v>9.8036166699121168</c:v>
                </c:pt>
                <c:pt idx="7">
                  <c:v>7.6283910797249099</c:v>
                </c:pt>
                <c:pt idx="8">
                  <c:v>10.765136424363622</c:v>
                </c:pt>
                <c:pt idx="9">
                  <c:v>10.301366519329861</c:v>
                </c:pt>
                <c:pt idx="10">
                  <c:v>10.343862085496964</c:v>
                </c:pt>
                <c:pt idx="11">
                  <c:v>9.8610873617686909</c:v>
                </c:pt>
                <c:pt idx="12">
                  <c:v>9.935596526079383</c:v>
                </c:pt>
                <c:pt idx="13">
                  <c:v>6.6011276613804748</c:v>
                </c:pt>
                <c:pt idx="14">
                  <c:v>9.8839668477577352</c:v>
                </c:pt>
                <c:pt idx="15">
                  <c:v>11.138355059386171</c:v>
                </c:pt>
                <c:pt idx="16">
                  <c:v>7.9437322961233638</c:v>
                </c:pt>
                <c:pt idx="17">
                  <c:v>6.6485612165185834</c:v>
                </c:pt>
                <c:pt idx="18">
                  <c:v>9.7763011574710852</c:v>
                </c:pt>
                <c:pt idx="19">
                  <c:v>11.532903332282061</c:v>
                </c:pt>
                <c:pt idx="20">
                  <c:v>5.7885903614409884</c:v>
                </c:pt>
                <c:pt idx="21">
                  <c:v>11.126901389229133</c:v>
                </c:pt>
                <c:pt idx="22">
                  <c:v>9.911905741906569</c:v>
                </c:pt>
                <c:pt idx="23">
                  <c:v>9.3364166991173736</c:v>
                </c:pt>
                <c:pt idx="24">
                  <c:v>6.2855366772202128</c:v>
                </c:pt>
                <c:pt idx="25">
                  <c:v>5.7425312203896821</c:v>
                </c:pt>
                <c:pt idx="26">
                  <c:v>11.052532663422516</c:v>
                </c:pt>
                <c:pt idx="27">
                  <c:v>10.481264410961501</c:v>
                </c:pt>
                <c:pt idx="28">
                  <c:v>8.3755556629732393</c:v>
                </c:pt>
                <c:pt idx="29">
                  <c:v>9.0034556421451519</c:v>
                </c:pt>
                <c:pt idx="30">
                  <c:v>13.337301753220155</c:v>
                </c:pt>
                <c:pt idx="31">
                  <c:v>7.7326356555881048</c:v>
                </c:pt>
                <c:pt idx="32">
                  <c:v>7.2549673790490514</c:v>
                </c:pt>
                <c:pt idx="33">
                  <c:v>10.78719203990477</c:v>
                </c:pt>
                <c:pt idx="34">
                  <c:v>6.8741005432578426</c:v>
                </c:pt>
                <c:pt idx="35">
                  <c:v>10.263960381921224</c:v>
                </c:pt>
                <c:pt idx="36">
                  <c:v>0.34670643572145177</c:v>
                </c:pt>
                <c:pt idx="37">
                  <c:v>0.49255381211933769</c:v>
                </c:pt>
                <c:pt idx="38">
                  <c:v>0.16162992187844935</c:v>
                </c:pt>
                <c:pt idx="39">
                  <c:v>0.58719638124163231</c:v>
                </c:pt>
                <c:pt idx="40">
                  <c:v>1.0084059290592187</c:v>
                </c:pt>
                <c:pt idx="41">
                  <c:v>0.32385558168902501</c:v>
                </c:pt>
                <c:pt idx="42">
                  <c:v>0.11087517797810809</c:v>
                </c:pt>
                <c:pt idx="43">
                  <c:v>1.0069013408811212E-2</c:v>
                </c:pt>
                <c:pt idx="44">
                  <c:v>1.9417437208015313</c:v>
                </c:pt>
                <c:pt idx="45">
                  <c:v>0.8147330401715962</c:v>
                </c:pt>
                <c:pt idx="46">
                  <c:v>1.8207509674986684</c:v>
                </c:pt>
                <c:pt idx="47">
                  <c:v>1.0430812255945063</c:v>
                </c:pt>
                <c:pt idx="48">
                  <c:v>1.0417285528872582</c:v>
                </c:pt>
                <c:pt idx="49">
                  <c:v>5.1641076480808126</c:v>
                </c:pt>
                <c:pt idx="50">
                  <c:v>1.5432740428881244</c:v>
                </c:pt>
                <c:pt idx="51">
                  <c:v>0.36737221958777905</c:v>
                </c:pt>
                <c:pt idx="52">
                  <c:v>0.14168383744064161</c:v>
                </c:pt>
              </c:numCache>
            </c:numRef>
          </c:xVal>
          <c:yVal>
            <c:numRef>
              <c:f>'Données Cantal'!$AB$3:$AB$55</c:f>
              <c:numCache>
                <c:formatCode>0.00</c:formatCode>
                <c:ptCount val="53"/>
                <c:pt idx="0">
                  <c:v>3.5671414968608919</c:v>
                </c:pt>
                <c:pt idx="1">
                  <c:v>2.5608998665381506</c:v>
                </c:pt>
                <c:pt idx="2">
                  <c:v>3.1086873288688195</c:v>
                </c:pt>
                <c:pt idx="3">
                  <c:v>2.6395449154653927</c:v>
                </c:pt>
                <c:pt idx="4">
                  <c:v>3.3560814383276147</c:v>
                </c:pt>
                <c:pt idx="5">
                  <c:v>2.8304954496849279</c:v>
                </c:pt>
                <c:pt idx="6">
                  <c:v>3.2815883711458187</c:v>
                </c:pt>
                <c:pt idx="7">
                  <c:v>2.3819047800516571</c:v>
                </c:pt>
                <c:pt idx="8">
                  <c:v>3.6427997189552723</c:v>
                </c:pt>
                <c:pt idx="9">
                  <c:v>2.9681903530272487</c:v>
                </c:pt>
                <c:pt idx="10">
                  <c:v>3.2401228074135751</c:v>
                </c:pt>
                <c:pt idx="11">
                  <c:v>3.4732151160915463</c:v>
                </c:pt>
                <c:pt idx="12">
                  <c:v>3.0586647817288211</c:v>
                </c:pt>
                <c:pt idx="13">
                  <c:v>3.1370684087365417</c:v>
                </c:pt>
                <c:pt idx="14">
                  <c:v>3.6798768879344181</c:v>
                </c:pt>
                <c:pt idx="15">
                  <c:v>2.8460135170122753</c:v>
                </c:pt>
                <c:pt idx="16">
                  <c:v>2.7364013565052203</c:v>
                </c:pt>
                <c:pt idx="17">
                  <c:v>3.5533657956584772</c:v>
                </c:pt>
                <c:pt idx="18">
                  <c:v>3.0033777850538139</c:v>
                </c:pt>
                <c:pt idx="19">
                  <c:v>3.0944418473201645</c:v>
                </c:pt>
                <c:pt idx="20">
                  <c:v>3.8556511771435562</c:v>
                </c:pt>
                <c:pt idx="21">
                  <c:v>2.3763226614943975</c:v>
                </c:pt>
                <c:pt idx="22">
                  <c:v>3.1794809660901926</c:v>
                </c:pt>
                <c:pt idx="23">
                  <c:v>2.844610093311061</c:v>
                </c:pt>
                <c:pt idx="24">
                  <c:v>2.8003854464363225</c:v>
                </c:pt>
                <c:pt idx="25">
                  <c:v>3.3481189094144783</c:v>
                </c:pt>
                <c:pt idx="26">
                  <c:v>2.3081185966852913</c:v>
                </c:pt>
                <c:pt idx="27">
                  <c:v>3.5545157567608565</c:v>
                </c:pt>
                <c:pt idx="28">
                  <c:v>3.2509714242012211</c:v>
                </c:pt>
                <c:pt idx="29">
                  <c:v>3.8658905582092173</c:v>
                </c:pt>
                <c:pt idx="30">
                  <c:v>2.5984393065634395</c:v>
                </c:pt>
                <c:pt idx="31">
                  <c:v>4.9688026748785576</c:v>
                </c:pt>
                <c:pt idx="32">
                  <c:v>3.6478628113757869</c:v>
                </c:pt>
                <c:pt idx="33">
                  <c:v>2.3472603303482469</c:v>
                </c:pt>
                <c:pt idx="34">
                  <c:v>2.9329495651233461</c:v>
                </c:pt>
                <c:pt idx="35">
                  <c:v>3.7035960423831051</c:v>
                </c:pt>
                <c:pt idx="36">
                  <c:v>7.036101195523579</c:v>
                </c:pt>
                <c:pt idx="37">
                  <c:v>7.4787762493221885</c:v>
                </c:pt>
                <c:pt idx="38">
                  <c:v>8.3340428468575443</c:v>
                </c:pt>
                <c:pt idx="39">
                  <c:v>6.9856121216676943</c:v>
                </c:pt>
                <c:pt idx="40">
                  <c:v>8.0369952546019725</c:v>
                </c:pt>
                <c:pt idx="41">
                  <c:v>7.0236179278807302</c:v>
                </c:pt>
                <c:pt idx="42">
                  <c:v>5.2615311731429468</c:v>
                </c:pt>
                <c:pt idx="43">
                  <c:v>5.8500967905193146</c:v>
                </c:pt>
                <c:pt idx="44">
                  <c:v>5.4573218258316718</c:v>
                </c:pt>
                <c:pt idx="45">
                  <c:v>5.1565382289341519</c:v>
                </c:pt>
                <c:pt idx="46">
                  <c:v>4.4247300048151992</c:v>
                </c:pt>
                <c:pt idx="47">
                  <c:v>4.7040918017007138</c:v>
                </c:pt>
                <c:pt idx="48">
                  <c:v>5.4639683901439513</c:v>
                </c:pt>
                <c:pt idx="49">
                  <c:v>4.0210640579917794</c:v>
                </c:pt>
                <c:pt idx="50">
                  <c:v>6.0817181032235963</c:v>
                </c:pt>
                <c:pt idx="51">
                  <c:v>4.4901049060728564</c:v>
                </c:pt>
                <c:pt idx="52">
                  <c:v>5.6572332235227618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7C-B54D-9595-2B6A83527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3454320"/>
        <c:axId val="2003032528"/>
      </c:scatterChart>
      <c:valAx>
        <c:axId val="2003454320"/>
        <c:scaling>
          <c:orientation val="minMax"/>
          <c:max val="16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MgO (en 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03032528"/>
        <c:crosses val="autoZero"/>
        <c:crossBetween val="midCat"/>
        <c:majorUnit val="4"/>
      </c:valAx>
      <c:valAx>
        <c:axId val="200303252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baseline="0"/>
                  <a:t>Na2O </a:t>
                </a:r>
                <a:r>
                  <a:rPr lang="fr-FR"/>
                  <a:t>(en 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034543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581171305199695"/>
          <c:y val="6.4061772208051398E-2"/>
          <c:w val="0.181221561014551"/>
          <c:h val="0.2076865919929019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38100</xdr:rowOff>
    </xdr:from>
    <xdr:to>
      <xdr:col>7</xdr:col>
      <xdr:colOff>0</xdr:colOff>
      <xdr:row>84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908541</xdr:colOff>
      <xdr:row>70</xdr:row>
      <xdr:rowOff>11262</xdr:rowOff>
    </xdr:from>
    <xdr:to>
      <xdr:col>13</xdr:col>
      <xdr:colOff>480338</xdr:colOff>
      <xdr:row>86</xdr:row>
      <xdr:rowOff>178722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928265</xdr:colOff>
      <xdr:row>88</xdr:row>
      <xdr:rowOff>1</xdr:rowOff>
    </xdr:from>
    <xdr:to>
      <xdr:col>13</xdr:col>
      <xdr:colOff>723900</xdr:colOff>
      <xdr:row>105</xdr:row>
      <xdr:rowOff>152602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97692</xdr:colOff>
      <xdr:row>69</xdr:row>
      <xdr:rowOff>36662</xdr:rowOff>
    </xdr:from>
    <xdr:to>
      <xdr:col>6</xdr:col>
      <xdr:colOff>792953</xdr:colOff>
      <xdr:row>86</xdr:row>
      <xdr:rowOff>166022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39486</xdr:colOff>
      <xdr:row>87</xdr:row>
      <xdr:rowOff>67609</xdr:rowOff>
    </xdr:from>
    <xdr:to>
      <xdr:col>7</xdr:col>
      <xdr:colOff>229422</xdr:colOff>
      <xdr:row>106</xdr:row>
      <xdr:rowOff>32184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522654</xdr:colOff>
      <xdr:row>69</xdr:row>
      <xdr:rowOff>97490</xdr:rowOff>
    </xdr:from>
    <xdr:to>
      <xdr:col>20</xdr:col>
      <xdr:colOff>289838</xdr:colOff>
      <xdr:row>86</xdr:row>
      <xdr:rowOff>51723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663023</xdr:colOff>
      <xdr:row>106</xdr:row>
      <xdr:rowOff>31465</xdr:rowOff>
    </xdr:from>
    <xdr:to>
      <xdr:col>20</xdr:col>
      <xdr:colOff>533400</xdr:colOff>
      <xdr:row>123</xdr:row>
      <xdr:rowOff>140622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683846</xdr:colOff>
      <xdr:row>86</xdr:row>
      <xdr:rowOff>149416</xdr:rowOff>
    </xdr:from>
    <xdr:to>
      <xdr:col>20</xdr:col>
      <xdr:colOff>463730</xdr:colOff>
      <xdr:row>105</xdr:row>
      <xdr:rowOff>165100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5</xdr:col>
      <xdr:colOff>596900</xdr:colOff>
      <xdr:row>19</xdr:row>
      <xdr:rowOff>165100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33DC4A7-8202-B44D-9AC9-9980E73CA85F}"/>
            </a:ext>
          </a:extLst>
        </xdr:cNvPr>
        <xdr:cNvSpPr txBox="1"/>
      </xdr:nvSpPr>
      <xdr:spPr>
        <a:xfrm>
          <a:off x="1651000" y="4330700"/>
          <a:ext cx="3657600" cy="1384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Information:</a:t>
          </a:r>
        </a:p>
        <a:p>
          <a:r>
            <a:rPr lang="fr-FR" sz="1400"/>
            <a:t>Faire varier</a:t>
          </a:r>
          <a:r>
            <a:rPr lang="fr-FR" sz="1400" baseline="0"/>
            <a:t> les proportions de minéraux participants au mécanisme de cristallisation fractionnée (cases en gris) afin de reproduire le "trend" défini par les roches du Cantal.</a:t>
          </a:r>
          <a:endParaRPr lang="fr-FR" sz="14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7"/>
  <sheetViews>
    <sheetView workbookViewId="0">
      <selection activeCell="U10" sqref="U10:AE10"/>
    </sheetView>
  </sheetViews>
  <sheetFormatPr baseColWidth="10" defaultColWidth="10.875" defaultRowHeight="12.75"/>
  <cols>
    <col min="1" max="2" width="10.875" style="14"/>
    <col min="3" max="3" width="37" style="14" customWidth="1"/>
    <col min="4" max="16384" width="10.875" style="14"/>
  </cols>
  <sheetData>
    <row r="1" spans="1:33">
      <c r="A1" s="8" t="s">
        <v>26</v>
      </c>
      <c r="B1" s="9" t="s">
        <v>27</v>
      </c>
      <c r="C1" s="9" t="s">
        <v>28</v>
      </c>
      <c r="D1" s="10" t="s">
        <v>0</v>
      </c>
      <c r="E1" s="11" t="s">
        <v>13</v>
      </c>
      <c r="F1" s="11" t="s">
        <v>2</v>
      </c>
      <c r="G1" s="11" t="s">
        <v>113</v>
      </c>
      <c r="H1" s="11" t="s">
        <v>29</v>
      </c>
      <c r="I1" s="11" t="s">
        <v>12</v>
      </c>
      <c r="J1" s="11" t="s">
        <v>1</v>
      </c>
      <c r="K1" s="11" t="s">
        <v>3</v>
      </c>
      <c r="L1" s="11" t="s">
        <v>4</v>
      </c>
      <c r="M1" s="11" t="s">
        <v>30</v>
      </c>
      <c r="N1" s="11" t="s">
        <v>31</v>
      </c>
      <c r="O1" s="12" t="s">
        <v>32</v>
      </c>
      <c r="P1" s="10" t="s">
        <v>7</v>
      </c>
      <c r="Q1" s="13" t="s">
        <v>33</v>
      </c>
      <c r="R1" s="12" t="s">
        <v>34</v>
      </c>
      <c r="S1" s="14" t="s">
        <v>35</v>
      </c>
      <c r="U1" s="10" t="s">
        <v>0</v>
      </c>
      <c r="V1" s="11" t="s">
        <v>13</v>
      </c>
      <c r="W1" s="11" t="s">
        <v>2</v>
      </c>
      <c r="X1" s="11" t="s">
        <v>11</v>
      </c>
      <c r="Y1" s="11" t="s">
        <v>29</v>
      </c>
      <c r="Z1" s="11" t="s">
        <v>12</v>
      </c>
      <c r="AA1" s="11" t="s">
        <v>1</v>
      </c>
      <c r="AB1" s="11" t="s">
        <v>3</v>
      </c>
      <c r="AC1" s="11" t="s">
        <v>4</v>
      </c>
      <c r="AD1" s="11" t="s">
        <v>30</v>
      </c>
      <c r="AE1" s="10" t="s">
        <v>7</v>
      </c>
      <c r="AG1" s="15" t="s">
        <v>36</v>
      </c>
    </row>
    <row r="2" spans="1:33">
      <c r="A2" s="16"/>
      <c r="B2" s="17"/>
      <c r="C2" s="17"/>
      <c r="D2" s="18" t="s">
        <v>37</v>
      </c>
      <c r="E2" s="19" t="s">
        <v>37</v>
      </c>
      <c r="F2" s="19" t="s">
        <v>37</v>
      </c>
      <c r="G2" s="19" t="s">
        <v>37</v>
      </c>
      <c r="H2" s="19" t="s">
        <v>37</v>
      </c>
      <c r="I2" s="19" t="s">
        <v>37</v>
      </c>
      <c r="J2" s="19" t="s">
        <v>37</v>
      </c>
      <c r="K2" s="19" t="s">
        <v>37</v>
      </c>
      <c r="L2" s="19" t="s">
        <v>37</v>
      </c>
      <c r="M2" s="19" t="s">
        <v>37</v>
      </c>
      <c r="N2" s="19" t="s">
        <v>37</v>
      </c>
      <c r="O2" s="20"/>
      <c r="P2" s="18" t="s">
        <v>37</v>
      </c>
      <c r="Q2" s="21"/>
      <c r="R2" s="22" t="s">
        <v>3</v>
      </c>
      <c r="U2" s="18" t="s">
        <v>37</v>
      </c>
      <c r="V2" s="19" t="s">
        <v>37</v>
      </c>
      <c r="W2" s="19" t="s">
        <v>37</v>
      </c>
      <c r="X2" s="19" t="s">
        <v>37</v>
      </c>
      <c r="Y2" s="19" t="s">
        <v>37</v>
      </c>
      <c r="Z2" s="19" t="s">
        <v>37</v>
      </c>
      <c r="AA2" s="19" t="s">
        <v>37</v>
      </c>
      <c r="AB2" s="19" t="s">
        <v>37</v>
      </c>
      <c r="AC2" s="19" t="s">
        <v>37</v>
      </c>
      <c r="AD2" s="19" t="s">
        <v>37</v>
      </c>
      <c r="AE2" s="18" t="s">
        <v>37</v>
      </c>
    </row>
    <row r="3" spans="1:33">
      <c r="A3" s="23">
        <v>3</v>
      </c>
      <c r="B3" s="24" t="s">
        <v>38</v>
      </c>
      <c r="C3" s="24" t="s">
        <v>39</v>
      </c>
      <c r="D3" s="25">
        <v>45.96</v>
      </c>
      <c r="E3" s="26">
        <v>2.5099999999999998</v>
      </c>
      <c r="F3" s="26">
        <v>13.79</v>
      </c>
      <c r="G3" s="49">
        <v>10.518115216030056</v>
      </c>
      <c r="H3" s="26">
        <v>0.15</v>
      </c>
      <c r="I3" s="26">
        <v>10.41</v>
      </c>
      <c r="J3" s="26">
        <v>9.69</v>
      </c>
      <c r="K3" s="26">
        <v>3.51</v>
      </c>
      <c r="L3" s="26">
        <v>1.36</v>
      </c>
      <c r="M3" s="26">
        <v>0.5</v>
      </c>
      <c r="N3" s="26">
        <v>0.31</v>
      </c>
      <c r="O3" s="26">
        <v>0.06</v>
      </c>
      <c r="P3" s="40">
        <f t="shared" ref="P3:P34" si="0">SUM(D3:O3)</f>
        <v>98.768115216030068</v>
      </c>
      <c r="Q3" s="27">
        <f t="shared" ref="Q3:Q55" si="1">L3/K3</f>
        <v>0.38746438746438749</v>
      </c>
      <c r="R3" s="28">
        <f t="shared" ref="R3:R51" si="2">L3+K3</f>
        <v>4.87</v>
      </c>
      <c r="U3" s="29">
        <f>D3/($P3-$N3-$O3)*100</f>
        <v>46.708211736674244</v>
      </c>
      <c r="V3" s="29">
        <f t="shared" ref="V3:AD3" si="3">E3/($P3-$N3-$O3)*100</f>
        <v>2.5508618681255952</v>
      </c>
      <c r="W3" s="29">
        <f t="shared" si="3"/>
        <v>14.014496080259741</v>
      </c>
      <c r="X3" s="29">
        <f t="shared" si="3"/>
        <v>10.689346226742103</v>
      </c>
      <c r="Y3" s="29">
        <f t="shared" si="3"/>
        <v>0.15244194431029454</v>
      </c>
      <c r="Z3" s="29">
        <f t="shared" si="3"/>
        <v>10.579470935134442</v>
      </c>
      <c r="AA3" s="29">
        <f t="shared" si="3"/>
        <v>9.8477496024450257</v>
      </c>
      <c r="AB3" s="29">
        <f t="shared" si="3"/>
        <v>3.5671414968608919</v>
      </c>
      <c r="AC3" s="29">
        <f t="shared" si="3"/>
        <v>1.3821402950800039</v>
      </c>
      <c r="AD3" s="29">
        <f t="shared" si="3"/>
        <v>0.50813981436764843</v>
      </c>
      <c r="AE3" s="29">
        <f t="shared" ref="AE3:AE34" si="4">SUM(U3:AD3)</f>
        <v>99.999999999999986</v>
      </c>
      <c r="AG3" s="29">
        <f>AB3+AC3</f>
        <v>4.949281791940896</v>
      </c>
    </row>
    <row r="4" spans="1:33">
      <c r="A4" s="30">
        <v>4</v>
      </c>
      <c r="B4" s="31" t="s">
        <v>38</v>
      </c>
      <c r="C4" s="31" t="s">
        <v>40</v>
      </c>
      <c r="D4" s="32">
        <v>44.13</v>
      </c>
      <c r="E4" s="33">
        <v>3.22</v>
      </c>
      <c r="F4" s="33">
        <v>12.44</v>
      </c>
      <c r="G4" s="50">
        <v>10.761934877896055</v>
      </c>
      <c r="H4" s="33">
        <v>0.16</v>
      </c>
      <c r="I4" s="33">
        <v>11.17</v>
      </c>
      <c r="J4" s="33">
        <v>11.25</v>
      </c>
      <c r="K4" s="33">
        <v>2.5</v>
      </c>
      <c r="L4" s="33">
        <v>1.49</v>
      </c>
      <c r="M4" s="33">
        <v>0.5</v>
      </c>
      <c r="N4" s="33">
        <v>0.75</v>
      </c>
      <c r="O4" s="33">
        <v>0.06</v>
      </c>
      <c r="P4" s="36">
        <f t="shared" si="0"/>
        <v>98.431934877896055</v>
      </c>
      <c r="Q4" s="29">
        <f t="shared" si="1"/>
        <v>0.59599999999999997</v>
      </c>
      <c r="R4" s="34">
        <f t="shared" si="2"/>
        <v>3.99</v>
      </c>
      <c r="U4" s="29">
        <f t="shared" ref="U4:U55" si="5">D4/($P4-$N4-$O4)*100</f>
        <v>45.205004444131433</v>
      </c>
      <c r="V4" s="29">
        <f t="shared" ref="V4:V55" si="6">E4/($P4-$N4-$O4)*100</f>
        <v>3.2984390281011375</v>
      </c>
      <c r="W4" s="29">
        <f t="shared" ref="W4:W55" si="7">F4/($P4-$N4-$O4)*100</f>
        <v>12.743037735893836</v>
      </c>
      <c r="X4" s="29">
        <f t="shared" ref="X4:X55" si="8">G4/($P4-$N4-$O4)*100</f>
        <v>11.024095036998508</v>
      </c>
      <c r="Y4" s="29">
        <f t="shared" ref="Y4:Y55" si="9">H4/($P4-$N4-$O4)*100</f>
        <v>0.16389759145844163</v>
      </c>
      <c r="Z4" s="29">
        <f t="shared" ref="Z4:Z55" si="10">I4/($P4-$N4-$O4)*100</f>
        <v>11.442100603692456</v>
      </c>
      <c r="AA4" s="29">
        <f t="shared" ref="AA4:AA55" si="11">J4/($P4-$N4-$O4)*100</f>
        <v>11.524049399421676</v>
      </c>
      <c r="AB4" s="29">
        <f t="shared" ref="AB4:AB55" si="12">K4/($P4-$N4-$O4)*100</f>
        <v>2.5608998665381506</v>
      </c>
      <c r="AC4" s="29">
        <f t="shared" ref="AC4:AC55" si="13">L4/($P4-$N4-$O4)*100</f>
        <v>1.5262963204567377</v>
      </c>
      <c r="AD4" s="29">
        <f t="shared" ref="AD4:AD55" si="14">M4/($P4-$N4-$O4)*100</f>
        <v>0.5121799733076301</v>
      </c>
      <c r="AE4" s="29">
        <f t="shared" si="4"/>
        <v>99.999999999999986</v>
      </c>
      <c r="AG4" s="29">
        <f t="shared" ref="AG4:AG55" si="15">AB4+AC4</f>
        <v>4.0871961869948885</v>
      </c>
    </row>
    <row r="5" spans="1:33">
      <c r="A5" s="30">
        <v>5</v>
      </c>
      <c r="B5" s="31" t="s">
        <v>38</v>
      </c>
      <c r="C5" s="31" t="s">
        <v>41</v>
      </c>
      <c r="D5" s="32">
        <v>42.2</v>
      </c>
      <c r="E5" s="33">
        <v>2.65</v>
      </c>
      <c r="F5" s="33">
        <v>13.23</v>
      </c>
      <c r="G5" s="50">
        <v>10.486963055729493</v>
      </c>
      <c r="H5" s="33">
        <v>0.2</v>
      </c>
      <c r="I5" s="33">
        <v>8.35</v>
      </c>
      <c r="J5" s="33">
        <v>11.21</v>
      </c>
      <c r="K5" s="33">
        <v>2.9</v>
      </c>
      <c r="L5" s="33">
        <v>1.36</v>
      </c>
      <c r="M5" s="33">
        <v>0.7</v>
      </c>
      <c r="N5" s="33">
        <v>3.39</v>
      </c>
      <c r="O5" s="33">
        <v>1.27</v>
      </c>
      <c r="P5" s="36">
        <f t="shared" si="0"/>
        <v>97.946963055729498</v>
      </c>
      <c r="Q5" s="29">
        <f t="shared" si="1"/>
        <v>0.46896551724137936</v>
      </c>
      <c r="R5" s="34">
        <f t="shared" si="2"/>
        <v>4.26</v>
      </c>
      <c r="U5" s="29">
        <f t="shared" si="5"/>
        <v>45.236760440780763</v>
      </c>
      <c r="V5" s="29">
        <f t="shared" si="6"/>
        <v>2.8406970418973696</v>
      </c>
      <c r="W5" s="29">
        <f t="shared" si="7"/>
        <v>14.182045986529133</v>
      </c>
      <c r="X5" s="29">
        <f t="shared" si="8"/>
        <v>11.241616955055763</v>
      </c>
      <c r="Y5" s="29">
        <f t="shared" si="9"/>
        <v>0.21439222957715998</v>
      </c>
      <c r="Z5" s="29">
        <f t="shared" si="10"/>
        <v>8.9508755848464272</v>
      </c>
      <c r="AA5" s="29">
        <f t="shared" si="11"/>
        <v>12.016684467799818</v>
      </c>
      <c r="AB5" s="29">
        <f t="shared" si="12"/>
        <v>3.1086873288688195</v>
      </c>
      <c r="AC5" s="29">
        <f t="shared" si="13"/>
        <v>1.4578671611246878</v>
      </c>
      <c r="AD5" s="29">
        <f t="shared" si="14"/>
        <v>0.75037280352005986</v>
      </c>
      <c r="AE5" s="29">
        <f t="shared" si="4"/>
        <v>100.00000000000001</v>
      </c>
      <c r="AG5" s="29">
        <f t="shared" si="15"/>
        <v>4.5665544899935071</v>
      </c>
    </row>
    <row r="6" spans="1:33">
      <c r="A6" s="30">
        <v>8</v>
      </c>
      <c r="B6" s="31" t="s">
        <v>38</v>
      </c>
      <c r="C6" s="31" t="s">
        <v>42</v>
      </c>
      <c r="D6" s="32">
        <v>45.76</v>
      </c>
      <c r="E6" s="33">
        <v>2.78</v>
      </c>
      <c r="F6" s="33">
        <v>14.11</v>
      </c>
      <c r="G6" s="50">
        <v>10.949855979962429</v>
      </c>
      <c r="H6" s="33">
        <v>0.21</v>
      </c>
      <c r="I6" s="33">
        <v>7.4</v>
      </c>
      <c r="J6" s="33">
        <v>9.41</v>
      </c>
      <c r="K6" s="33">
        <v>2.5299999999999998</v>
      </c>
      <c r="L6" s="33">
        <v>2.0499999999999998</v>
      </c>
      <c r="M6" s="33">
        <v>0.65</v>
      </c>
      <c r="N6" s="33">
        <v>2.02</v>
      </c>
      <c r="O6" s="33">
        <v>0.05</v>
      </c>
      <c r="P6" s="36">
        <f t="shared" si="0"/>
        <v>97.919855979962421</v>
      </c>
      <c r="Q6" s="29">
        <f t="shared" si="1"/>
        <v>0.81027667984189722</v>
      </c>
      <c r="R6" s="34">
        <f t="shared" si="2"/>
        <v>4.58</v>
      </c>
      <c r="U6" s="29">
        <f t="shared" si="5"/>
        <v>47.741334123200147</v>
      </c>
      <c r="V6" s="29">
        <f t="shared" si="6"/>
        <v>2.9003695118552537</v>
      </c>
      <c r="W6" s="29">
        <f t="shared" si="7"/>
        <v>14.720940220243751</v>
      </c>
      <c r="X6" s="29">
        <f t="shared" si="8"/>
        <v>11.423967066003224</v>
      </c>
      <c r="Y6" s="29">
        <f t="shared" si="9"/>
        <v>0.2190926609674832</v>
      </c>
      <c r="Z6" s="29">
        <f t="shared" si="10"/>
        <v>7.7204080531398853</v>
      </c>
      <c r="AA6" s="29">
        <f t="shared" si="11"/>
        <v>9.8174378081143665</v>
      </c>
      <c r="AB6" s="29">
        <f t="shared" si="12"/>
        <v>2.6395449154653927</v>
      </c>
      <c r="AC6" s="29">
        <f t="shared" si="13"/>
        <v>2.1387616903968598</v>
      </c>
      <c r="AD6" s="29">
        <f t="shared" si="14"/>
        <v>0.67814395061363852</v>
      </c>
      <c r="AE6" s="29">
        <f t="shared" si="4"/>
        <v>100.00000000000001</v>
      </c>
      <c r="AG6" s="29">
        <f t="shared" si="15"/>
        <v>4.7783066058622525</v>
      </c>
    </row>
    <row r="7" spans="1:33">
      <c r="A7" s="30">
        <v>9</v>
      </c>
      <c r="B7" s="31" t="s">
        <v>38</v>
      </c>
      <c r="C7" s="31" t="s">
        <v>43</v>
      </c>
      <c r="D7" s="32">
        <v>44.59</v>
      </c>
      <c r="E7" s="33">
        <v>2.69</v>
      </c>
      <c r="F7" s="33">
        <v>13.91</v>
      </c>
      <c r="G7" s="50">
        <v>10.827094552285537</v>
      </c>
      <c r="H7" s="33">
        <v>0.17</v>
      </c>
      <c r="I7" s="33">
        <v>9.08</v>
      </c>
      <c r="J7" s="33">
        <v>9.86</v>
      </c>
      <c r="K7" s="33">
        <v>3.26</v>
      </c>
      <c r="L7" s="33">
        <v>2.08</v>
      </c>
      <c r="M7" s="33">
        <v>0.67</v>
      </c>
      <c r="N7" s="33">
        <v>1.87</v>
      </c>
      <c r="O7" s="33">
        <v>7.0000000000000007E-2</v>
      </c>
      <c r="P7" s="36">
        <f t="shared" si="0"/>
        <v>99.07709455228553</v>
      </c>
      <c r="Q7" s="29">
        <f t="shared" si="1"/>
        <v>0.63803680981595101</v>
      </c>
      <c r="R7" s="34">
        <f t="shared" si="2"/>
        <v>5.34</v>
      </c>
      <c r="U7" s="29">
        <f t="shared" si="5"/>
        <v>45.90419366105165</v>
      </c>
      <c r="V7" s="29">
        <f t="shared" si="6"/>
        <v>2.7692819230372043</v>
      </c>
      <c r="W7" s="29">
        <f t="shared" si="7"/>
        <v>14.319967118753722</v>
      </c>
      <c r="X7" s="29">
        <f t="shared" si="8"/>
        <v>11.146199711025623</v>
      </c>
      <c r="Y7" s="29">
        <f t="shared" si="9"/>
        <v>0.17501038175328057</v>
      </c>
      <c r="Z7" s="29">
        <f t="shared" si="10"/>
        <v>9.3476133312928678</v>
      </c>
      <c r="AA7" s="29">
        <f t="shared" si="11"/>
        <v>10.150602141690273</v>
      </c>
      <c r="AB7" s="29">
        <f t="shared" si="12"/>
        <v>3.3560814383276147</v>
      </c>
      <c r="AC7" s="29">
        <f t="shared" si="13"/>
        <v>2.14130349439308</v>
      </c>
      <c r="AD7" s="29">
        <f t="shared" si="14"/>
        <v>0.68974679867469402</v>
      </c>
      <c r="AE7" s="29">
        <f t="shared" si="4"/>
        <v>100.00000000000001</v>
      </c>
      <c r="AG7" s="29">
        <f t="shared" si="15"/>
        <v>5.4973849327206947</v>
      </c>
    </row>
    <row r="8" spans="1:33">
      <c r="A8" s="30">
        <v>10</v>
      </c>
      <c r="B8" s="31" t="s">
        <v>38</v>
      </c>
      <c r="C8" s="31" t="s">
        <v>44</v>
      </c>
      <c r="D8" s="32">
        <v>43.24</v>
      </c>
      <c r="E8" s="33">
        <v>3.15</v>
      </c>
      <c r="F8" s="33">
        <v>14.1</v>
      </c>
      <c r="G8" s="50">
        <v>10.692955541640575</v>
      </c>
      <c r="H8" s="33">
        <v>0.17</v>
      </c>
      <c r="I8" s="33">
        <v>8.64</v>
      </c>
      <c r="J8" s="33">
        <v>11.3</v>
      </c>
      <c r="K8" s="33">
        <v>2.71</v>
      </c>
      <c r="L8" s="33">
        <v>1.17</v>
      </c>
      <c r="M8" s="33">
        <v>0.56999999999999995</v>
      </c>
      <c r="N8" s="33">
        <v>2.84</v>
      </c>
      <c r="O8" s="33">
        <v>0.05</v>
      </c>
      <c r="P8" s="36">
        <f t="shared" si="0"/>
        <v>98.63295554164057</v>
      </c>
      <c r="Q8" s="29">
        <f t="shared" si="1"/>
        <v>0.43173431734317341</v>
      </c>
      <c r="R8" s="34">
        <f t="shared" si="2"/>
        <v>3.88</v>
      </c>
      <c r="U8" s="29">
        <f t="shared" si="5"/>
        <v>45.162591603090888</v>
      </c>
      <c r="V8" s="29">
        <f t="shared" si="6"/>
        <v>3.2900592865341416</v>
      </c>
      <c r="W8" s="29">
        <f t="shared" si="7"/>
        <v>14.726932044486157</v>
      </c>
      <c r="X8" s="29">
        <f t="shared" si="8"/>
        <v>11.168399263578186</v>
      </c>
      <c r="Y8" s="29">
        <f t="shared" si="9"/>
        <v>0.177558755146287</v>
      </c>
      <c r="Z8" s="29">
        <f t="shared" si="10"/>
        <v>9.0241626144936458</v>
      </c>
      <c r="AA8" s="29">
        <f t="shared" si="11"/>
        <v>11.802434900900256</v>
      </c>
      <c r="AB8" s="29">
        <f t="shared" si="12"/>
        <v>2.8304954496849279</v>
      </c>
      <c r="AC8" s="29">
        <f t="shared" si="13"/>
        <v>1.2220220207126811</v>
      </c>
      <c r="AD8" s="29">
        <f t="shared" si="14"/>
        <v>0.59534406137284457</v>
      </c>
      <c r="AE8" s="29">
        <f t="shared" si="4"/>
        <v>100.00000000000003</v>
      </c>
      <c r="AG8" s="29">
        <f t="shared" si="15"/>
        <v>4.0525174703976088</v>
      </c>
    </row>
    <row r="9" spans="1:33">
      <c r="A9" s="30">
        <v>28</v>
      </c>
      <c r="B9" s="31" t="s">
        <v>38</v>
      </c>
      <c r="C9" s="31" t="s">
        <v>45</v>
      </c>
      <c r="D9" s="32">
        <v>42.59</v>
      </c>
      <c r="E9" s="33">
        <v>2.99</v>
      </c>
      <c r="F9" s="33">
        <v>13.07</v>
      </c>
      <c r="G9" s="50">
        <v>12.139023168440826</v>
      </c>
      <c r="H9" s="33">
        <v>0.18</v>
      </c>
      <c r="I9" s="33">
        <v>9.5299999999999994</v>
      </c>
      <c r="J9" s="33">
        <v>11.32</v>
      </c>
      <c r="K9" s="33">
        <v>3.19</v>
      </c>
      <c r="L9" s="33">
        <v>1.39</v>
      </c>
      <c r="M9" s="33">
        <v>0.81</v>
      </c>
      <c r="N9" s="33">
        <v>1.52</v>
      </c>
      <c r="O9" s="33">
        <v>0.09</v>
      </c>
      <c r="P9" s="36">
        <f t="shared" si="0"/>
        <v>98.81902316844085</v>
      </c>
      <c r="Q9" s="29">
        <f t="shared" si="1"/>
        <v>0.43573667711598746</v>
      </c>
      <c r="R9" s="34">
        <f t="shared" si="2"/>
        <v>4.58</v>
      </c>
      <c r="U9" s="29">
        <f t="shared" si="5"/>
        <v>43.812805243605155</v>
      </c>
      <c r="V9" s="29">
        <f t="shared" si="6"/>
        <v>3.0758461535191222</v>
      </c>
      <c r="W9" s="29">
        <f t="shared" si="7"/>
        <v>13.445253921904657</v>
      </c>
      <c r="X9" s="29">
        <f t="shared" si="8"/>
        <v>12.487547732484353</v>
      </c>
      <c r="Y9" s="29">
        <f t="shared" si="9"/>
        <v>0.18516799586402741</v>
      </c>
      <c r="Z9" s="29">
        <f t="shared" si="10"/>
        <v>9.8036166699121168</v>
      </c>
      <c r="AA9" s="29">
        <f t="shared" si="11"/>
        <v>11.645009517671056</v>
      </c>
      <c r="AB9" s="29">
        <f t="shared" si="12"/>
        <v>3.2815883711458187</v>
      </c>
      <c r="AC9" s="29">
        <f t="shared" si="13"/>
        <v>1.4299084125055448</v>
      </c>
      <c r="AD9" s="29">
        <f t="shared" si="14"/>
        <v>0.83325598138812351</v>
      </c>
      <c r="AE9" s="29">
        <f t="shared" si="4"/>
        <v>99.999999999999957</v>
      </c>
      <c r="AG9" s="29">
        <f t="shared" si="15"/>
        <v>4.7114967836513637</v>
      </c>
    </row>
    <row r="10" spans="1:33">
      <c r="A10" s="30">
        <v>30</v>
      </c>
      <c r="B10" s="31" t="s">
        <v>38</v>
      </c>
      <c r="C10" s="31" t="s">
        <v>46</v>
      </c>
      <c r="D10" s="32">
        <v>44.72</v>
      </c>
      <c r="E10" s="33">
        <v>3.02</v>
      </c>
      <c r="F10" s="33">
        <v>14.52</v>
      </c>
      <c r="G10" s="50">
        <v>10.11187852222918</v>
      </c>
      <c r="H10" s="33">
        <v>0.17</v>
      </c>
      <c r="I10" s="33">
        <v>7.27</v>
      </c>
      <c r="J10" s="33">
        <v>11.13</v>
      </c>
      <c r="K10" s="33">
        <v>2.27</v>
      </c>
      <c r="L10" s="33">
        <v>1.53</v>
      </c>
      <c r="M10" s="33">
        <v>0.56000000000000005</v>
      </c>
      <c r="N10" s="33">
        <v>3.45</v>
      </c>
      <c r="O10" s="33">
        <v>0.06</v>
      </c>
      <c r="P10" s="36">
        <f t="shared" si="0"/>
        <v>98.811878522229179</v>
      </c>
      <c r="Q10" s="29">
        <f t="shared" si="1"/>
        <v>0.67400881057268724</v>
      </c>
      <c r="R10" s="34">
        <f t="shared" si="2"/>
        <v>3.8</v>
      </c>
      <c r="U10" s="29">
        <f t="shared" si="5"/>
        <v>46.924573464277572</v>
      </c>
      <c r="V10" s="29">
        <f t="shared" si="6"/>
        <v>3.1688777250026448</v>
      </c>
      <c r="W10" s="29">
        <f t="shared" si="7"/>
        <v>15.235796214251126</v>
      </c>
      <c r="X10" s="29">
        <f t="shared" si="8"/>
        <v>10.610366426167122</v>
      </c>
      <c r="Y10" s="29">
        <f t="shared" si="9"/>
        <v>0.1783805341888906</v>
      </c>
      <c r="Z10" s="29">
        <f t="shared" si="10"/>
        <v>7.6283910797249099</v>
      </c>
      <c r="AA10" s="29">
        <f t="shared" si="11"/>
        <v>11.678678503072662</v>
      </c>
      <c r="AB10" s="29">
        <f t="shared" si="12"/>
        <v>2.3819047800516571</v>
      </c>
      <c r="AC10" s="29">
        <f t="shared" si="13"/>
        <v>1.6054248077000153</v>
      </c>
      <c r="AD10" s="29">
        <f t="shared" si="14"/>
        <v>0.58760646556340435</v>
      </c>
      <c r="AE10" s="29">
        <f t="shared" si="4"/>
        <v>100</v>
      </c>
      <c r="AG10" s="29">
        <f t="shared" si="15"/>
        <v>3.9873295877516721</v>
      </c>
    </row>
    <row r="11" spans="1:33">
      <c r="A11" s="35">
        <v>31</v>
      </c>
      <c r="B11" s="31" t="s">
        <v>38</v>
      </c>
      <c r="C11" s="31" t="s">
        <v>47</v>
      </c>
      <c r="D11" s="36">
        <v>41.442309782608696</v>
      </c>
      <c r="E11" s="29">
        <v>3.2287499999999998</v>
      </c>
      <c r="F11" s="29">
        <v>13.045353260869566</v>
      </c>
      <c r="G11" s="29">
        <v>11.873722950886172</v>
      </c>
      <c r="H11" s="29">
        <v>0.21057065217391305</v>
      </c>
      <c r="I11" s="29">
        <v>10.578668478260871</v>
      </c>
      <c r="J11" s="29">
        <v>11.581385869565219</v>
      </c>
      <c r="K11" s="29">
        <v>3.579701086956522</v>
      </c>
      <c r="L11" s="29">
        <v>1.6745380434782609</v>
      </c>
      <c r="M11" s="29">
        <v>1.0528532608695653</v>
      </c>
      <c r="N11" s="29">
        <v>0.41474100000000003</v>
      </c>
      <c r="O11" s="29"/>
      <c r="P11" s="36">
        <f t="shared" si="0"/>
        <v>98.682594385668793</v>
      </c>
      <c r="Q11" s="29">
        <f t="shared" si="1"/>
        <v>0.46778711484593832</v>
      </c>
      <c r="R11" s="34">
        <f t="shared" si="2"/>
        <v>5.2542391304347831</v>
      </c>
      <c r="U11" s="29">
        <f t="shared" si="5"/>
        <v>42.172804589473785</v>
      </c>
      <c r="V11" s="29">
        <f t="shared" si="6"/>
        <v>3.2856624916067161</v>
      </c>
      <c r="W11" s="29">
        <f t="shared" si="7"/>
        <v>13.275300936584902</v>
      </c>
      <c r="X11" s="29">
        <f t="shared" si="8"/>
        <v>12.083018547566866</v>
      </c>
      <c r="Y11" s="29">
        <f t="shared" si="9"/>
        <v>0.21428233640913369</v>
      </c>
      <c r="Z11" s="29">
        <f t="shared" si="10"/>
        <v>10.765136424363622</v>
      </c>
      <c r="AA11" s="29">
        <f t="shared" si="11"/>
        <v>11.785528502502354</v>
      </c>
      <c r="AB11" s="29">
        <f t="shared" si="12"/>
        <v>3.6427997189552723</v>
      </c>
      <c r="AC11" s="29">
        <f t="shared" si="13"/>
        <v>1.704054770491682</v>
      </c>
      <c r="AD11" s="29">
        <f t="shared" si="14"/>
        <v>1.0714116820456685</v>
      </c>
      <c r="AE11" s="29">
        <f t="shared" si="4"/>
        <v>99.999999999999986</v>
      </c>
      <c r="AG11" s="29">
        <f t="shared" si="15"/>
        <v>5.3468544894469545</v>
      </c>
    </row>
    <row r="12" spans="1:33">
      <c r="A12" s="35">
        <v>32</v>
      </c>
      <c r="B12" s="31" t="s">
        <v>38</v>
      </c>
      <c r="C12" s="31" t="s">
        <v>48</v>
      </c>
      <c r="D12" s="36">
        <v>43.034225466342257</v>
      </c>
      <c r="E12" s="29">
        <v>3.3262692619626928</v>
      </c>
      <c r="F12" s="29">
        <v>12.377274939172748</v>
      </c>
      <c r="G12" s="29">
        <v>10.853037310716415</v>
      </c>
      <c r="H12" s="29">
        <v>0.16779399837793998</v>
      </c>
      <c r="I12" s="29">
        <v>9.8998459042984575</v>
      </c>
      <c r="J12" s="29">
        <v>9.7024412003244116</v>
      </c>
      <c r="K12" s="29">
        <v>2.8524979724249797</v>
      </c>
      <c r="L12" s="29">
        <v>2.7439253852392538</v>
      </c>
      <c r="M12" s="29">
        <v>1.1449472830494727</v>
      </c>
      <c r="N12" s="29">
        <v>2.0204110000000002</v>
      </c>
      <c r="O12" s="29"/>
      <c r="P12" s="36">
        <f t="shared" si="0"/>
        <v>98.122669721908636</v>
      </c>
      <c r="Q12" s="29">
        <f t="shared" si="1"/>
        <v>0.96193771626297575</v>
      </c>
      <c r="R12" s="34">
        <f t="shared" si="2"/>
        <v>5.5964233576642339</v>
      </c>
      <c r="U12" s="29">
        <f t="shared" si="5"/>
        <v>44.77961916677787</v>
      </c>
      <c r="V12" s="29">
        <f t="shared" si="6"/>
        <v>3.4611769860559956</v>
      </c>
      <c r="W12" s="29">
        <f t="shared" si="7"/>
        <v>12.879275787876018</v>
      </c>
      <c r="X12" s="29">
        <f t="shared" si="8"/>
        <v>11.2932177193898</v>
      </c>
      <c r="Y12" s="29">
        <f t="shared" si="9"/>
        <v>0.17459943253101462</v>
      </c>
      <c r="Z12" s="29">
        <f t="shared" si="10"/>
        <v>10.301366519329861</v>
      </c>
      <c r="AA12" s="29">
        <f t="shared" si="11"/>
        <v>10.095955422234551</v>
      </c>
      <c r="AB12" s="29">
        <f t="shared" si="12"/>
        <v>2.9681903530272487</v>
      </c>
      <c r="AC12" s="29">
        <f t="shared" si="13"/>
        <v>2.8552142496248272</v>
      </c>
      <c r="AD12" s="29">
        <f t="shared" si="14"/>
        <v>1.1913843631528054</v>
      </c>
      <c r="AE12" s="29">
        <f t="shared" si="4"/>
        <v>99.999999999999986</v>
      </c>
      <c r="AG12" s="29">
        <f t="shared" si="15"/>
        <v>5.8234046026520758</v>
      </c>
    </row>
    <row r="13" spans="1:33">
      <c r="A13" s="35">
        <v>33</v>
      </c>
      <c r="B13" s="31" t="s">
        <v>38</v>
      </c>
      <c r="C13" s="31" t="s">
        <v>49</v>
      </c>
      <c r="D13" s="36">
        <v>44.52765442067016</v>
      </c>
      <c r="E13" s="29">
        <v>2.6122890593459829</v>
      </c>
      <c r="F13" s="29">
        <v>13.110920468308437</v>
      </c>
      <c r="G13" s="29">
        <v>10.524158471503315</v>
      </c>
      <c r="H13" s="29">
        <v>0.16821558336697617</v>
      </c>
      <c r="I13" s="29">
        <v>10.013774727492933</v>
      </c>
      <c r="J13" s="29">
        <v>10.676742026645133</v>
      </c>
      <c r="K13" s="29">
        <v>3.1367258780783205</v>
      </c>
      <c r="L13" s="29">
        <v>1.3061445296729914</v>
      </c>
      <c r="M13" s="29">
        <v>0.73223253936213151</v>
      </c>
      <c r="N13" s="29">
        <v>1.7670501999999999</v>
      </c>
      <c r="O13" s="29"/>
      <c r="P13" s="36">
        <f t="shared" si="0"/>
        <v>98.575907904446368</v>
      </c>
      <c r="Q13" s="29">
        <f t="shared" si="1"/>
        <v>0.41640378548895896</v>
      </c>
      <c r="R13" s="34">
        <f t="shared" si="2"/>
        <v>4.4428704077513119</v>
      </c>
      <c r="U13" s="29">
        <f t="shared" si="5"/>
        <v>45.99543417464065</v>
      </c>
      <c r="V13" s="29">
        <f t="shared" si="6"/>
        <v>2.6983988049122516</v>
      </c>
      <c r="W13" s="29">
        <f t="shared" si="7"/>
        <v>13.543100062533082</v>
      </c>
      <c r="X13" s="29">
        <f t="shared" si="8"/>
        <v>10.871069777140804</v>
      </c>
      <c r="Y13" s="29">
        <f t="shared" si="9"/>
        <v>0.17376052910419801</v>
      </c>
      <c r="Z13" s="29">
        <f t="shared" si="10"/>
        <v>10.343862085496964</v>
      </c>
      <c r="AA13" s="29">
        <f t="shared" si="11"/>
        <v>11.028682994319389</v>
      </c>
      <c r="AB13" s="29">
        <f t="shared" si="12"/>
        <v>3.2401228074135751</v>
      </c>
      <c r="AC13" s="29">
        <f t="shared" si="13"/>
        <v>1.3491994024561258</v>
      </c>
      <c r="AD13" s="29">
        <f t="shared" si="14"/>
        <v>0.75636936198297944</v>
      </c>
      <c r="AE13" s="29">
        <f t="shared" si="4"/>
        <v>100.00000000000001</v>
      </c>
      <c r="AG13" s="29">
        <f t="shared" si="15"/>
        <v>4.5893222098697013</v>
      </c>
    </row>
    <row r="14" spans="1:33">
      <c r="A14" s="35">
        <v>37</v>
      </c>
      <c r="B14" s="31" t="s">
        <v>38</v>
      </c>
      <c r="C14" s="31" t="s">
        <v>50</v>
      </c>
      <c r="D14" s="36">
        <v>46.969738188383985</v>
      </c>
      <c r="E14" s="29">
        <v>2.4519931788544485</v>
      </c>
      <c r="F14" s="29">
        <v>14.028616711806601</v>
      </c>
      <c r="G14" s="29">
        <v>10.48914725568242</v>
      </c>
      <c r="H14" s="29">
        <v>0.17083559033002307</v>
      </c>
      <c r="I14" s="29">
        <v>9.7577269535560234</v>
      </c>
      <c r="J14" s="29">
        <v>9.7476778011836682</v>
      </c>
      <c r="K14" s="29">
        <v>3.4368101113451694</v>
      </c>
      <c r="L14" s="29">
        <v>1.28629150366135</v>
      </c>
      <c r="M14" s="29">
        <v>0.61299829471361211</v>
      </c>
      <c r="N14" s="29">
        <v>0.39403960000000005</v>
      </c>
      <c r="O14" s="29"/>
      <c r="P14" s="36">
        <f t="shared" si="0"/>
        <v>99.345875189517301</v>
      </c>
      <c r="Q14" s="29">
        <f t="shared" si="1"/>
        <v>0.37426900584795325</v>
      </c>
      <c r="R14" s="34">
        <f t="shared" si="2"/>
        <v>4.7231016150065193</v>
      </c>
      <c r="U14" s="29">
        <f t="shared" si="5"/>
        <v>47.467273253251136</v>
      </c>
      <c r="V14" s="29">
        <f t="shared" si="6"/>
        <v>2.4779663401354894</v>
      </c>
      <c r="W14" s="29">
        <f t="shared" si="7"/>
        <v>14.177217257496491</v>
      </c>
      <c r="X14" s="29">
        <f t="shared" si="8"/>
        <v>10.60025535978396</v>
      </c>
      <c r="Y14" s="29">
        <f t="shared" si="9"/>
        <v>0.17264519582911197</v>
      </c>
      <c r="Z14" s="29">
        <f t="shared" si="10"/>
        <v>9.8610873617686909</v>
      </c>
      <c r="AA14" s="29">
        <f t="shared" si="11"/>
        <v>9.8509317620140351</v>
      </c>
      <c r="AB14" s="29">
        <f t="shared" si="12"/>
        <v>3.4732151160915463</v>
      </c>
      <c r="AC14" s="29">
        <f t="shared" si="13"/>
        <v>1.2999167685956665</v>
      </c>
      <c r="AD14" s="29">
        <f t="shared" si="14"/>
        <v>0.61949158503387236</v>
      </c>
      <c r="AE14" s="29">
        <f t="shared" si="4"/>
        <v>100</v>
      </c>
      <c r="AG14" s="29">
        <f t="shared" si="15"/>
        <v>4.7731318846872126</v>
      </c>
    </row>
    <row r="15" spans="1:33">
      <c r="A15" s="35">
        <v>39</v>
      </c>
      <c r="B15" s="31" t="s">
        <v>38</v>
      </c>
      <c r="C15" s="31" t="s">
        <v>51</v>
      </c>
      <c r="D15" s="36">
        <v>48.914239967977579</v>
      </c>
      <c r="E15" s="29">
        <v>2.2015410787551284</v>
      </c>
      <c r="F15" s="29">
        <v>14.089862904032822</v>
      </c>
      <c r="G15" s="29">
        <v>10.193028573910476</v>
      </c>
      <c r="H15" s="29">
        <v>0.15010507355148603</v>
      </c>
      <c r="I15" s="29">
        <v>9.8168718102671857</v>
      </c>
      <c r="J15" s="29">
        <v>8.9062343640548374</v>
      </c>
      <c r="K15" s="29">
        <v>3.0221154808365851</v>
      </c>
      <c r="L15" s="29">
        <v>1.0907635344741318</v>
      </c>
      <c r="M15" s="29">
        <v>0.42029420594416084</v>
      </c>
      <c r="N15" s="29">
        <v>0.73276140000000001</v>
      </c>
      <c r="O15" s="29"/>
      <c r="P15" s="36">
        <f t="shared" si="0"/>
        <v>99.537818393804415</v>
      </c>
      <c r="Q15" s="29">
        <f t="shared" si="1"/>
        <v>0.36092715231788081</v>
      </c>
      <c r="R15" s="34">
        <f t="shared" si="2"/>
        <v>4.1128790153107166</v>
      </c>
      <c r="U15" s="29">
        <f t="shared" si="5"/>
        <v>49.505806136061189</v>
      </c>
      <c r="V15" s="29">
        <f t="shared" si="6"/>
        <v>2.2281663972858965</v>
      </c>
      <c r="W15" s="29">
        <f t="shared" si="7"/>
        <v>14.260264942629739</v>
      </c>
      <c r="X15" s="29">
        <f t="shared" si="8"/>
        <v>10.316302509242652</v>
      </c>
      <c r="Y15" s="29">
        <f t="shared" si="9"/>
        <v>0.15192043617858383</v>
      </c>
      <c r="Z15" s="29">
        <f t="shared" si="10"/>
        <v>9.935596526079383</v>
      </c>
      <c r="AA15" s="29">
        <f t="shared" si="11"/>
        <v>9.0139458799293077</v>
      </c>
      <c r="AB15" s="29">
        <f t="shared" si="12"/>
        <v>3.0586647817288211</v>
      </c>
      <c r="AC15" s="29">
        <f t="shared" si="13"/>
        <v>1.1039551695643759</v>
      </c>
      <c r="AD15" s="29">
        <f t="shared" si="14"/>
        <v>0.42537722130003475</v>
      </c>
      <c r="AE15" s="29">
        <f t="shared" si="4"/>
        <v>99.999999999999986</v>
      </c>
      <c r="AG15" s="29">
        <f t="shared" si="15"/>
        <v>4.1626199512931965</v>
      </c>
    </row>
    <row r="16" spans="1:33">
      <c r="A16" s="35">
        <v>40</v>
      </c>
      <c r="B16" s="31" t="s">
        <v>38</v>
      </c>
      <c r="C16" s="31"/>
      <c r="D16" s="36">
        <v>50.1796927120186</v>
      </c>
      <c r="E16" s="29">
        <v>2.3266026483372078</v>
      </c>
      <c r="F16" s="29">
        <v>14.73843626806833</v>
      </c>
      <c r="G16" s="29">
        <v>9.1901468900978234</v>
      </c>
      <c r="H16" s="29">
        <v>0.13801880117254625</v>
      </c>
      <c r="I16" s="29">
        <v>6.3685818255332052</v>
      </c>
      <c r="J16" s="29">
        <v>8.0248074396037605</v>
      </c>
      <c r="K16" s="29">
        <v>3.0265551399979782</v>
      </c>
      <c r="L16" s="29">
        <v>1.9914141312038816</v>
      </c>
      <c r="M16" s="29">
        <v>0.49292428990195086</v>
      </c>
      <c r="N16" s="29">
        <v>1.9366588</v>
      </c>
      <c r="O16" s="29"/>
      <c r="P16" s="36">
        <f t="shared" si="0"/>
        <v>98.413838945935282</v>
      </c>
      <c r="Q16" s="29">
        <f t="shared" si="1"/>
        <v>0.6579804560260587</v>
      </c>
      <c r="R16" s="34">
        <f t="shared" si="2"/>
        <v>5.01796927120186</v>
      </c>
      <c r="U16" s="29">
        <f t="shared" si="5"/>
        <v>52.011981109019537</v>
      </c>
      <c r="V16" s="29">
        <f t="shared" si="6"/>
        <v>2.4115574738170151</v>
      </c>
      <c r="W16" s="29">
        <f t="shared" si="7"/>
        <v>15.276603488798465</v>
      </c>
      <c r="X16" s="29">
        <f t="shared" si="8"/>
        <v>9.525720876373498</v>
      </c>
      <c r="Y16" s="29">
        <f t="shared" si="9"/>
        <v>0.14305849420948397</v>
      </c>
      <c r="Z16" s="29">
        <f t="shared" si="10"/>
        <v>6.6011276613804748</v>
      </c>
      <c r="AA16" s="29">
        <f t="shared" si="11"/>
        <v>8.3178295918942826</v>
      </c>
      <c r="AB16" s="29">
        <f t="shared" si="12"/>
        <v>3.1370684087365417</v>
      </c>
      <c r="AC16" s="29">
        <f t="shared" si="13"/>
        <v>2.0641297021654115</v>
      </c>
      <c r="AD16" s="29">
        <f t="shared" si="14"/>
        <v>0.51092319360529992</v>
      </c>
      <c r="AE16" s="29">
        <f t="shared" si="4"/>
        <v>100</v>
      </c>
      <c r="AG16" s="29">
        <f t="shared" si="15"/>
        <v>5.2011981109019532</v>
      </c>
    </row>
    <row r="17" spans="1:33">
      <c r="A17" s="35">
        <v>60</v>
      </c>
      <c r="B17" s="31" t="s">
        <v>38</v>
      </c>
      <c r="C17" s="31" t="s">
        <v>52</v>
      </c>
      <c r="D17" s="36">
        <v>43.020497950204977</v>
      </c>
      <c r="E17" s="29">
        <v>2.8266673332666734</v>
      </c>
      <c r="F17" s="29">
        <v>13.601489851014898</v>
      </c>
      <c r="G17" s="29">
        <v>11.370298344050365</v>
      </c>
      <c r="H17" s="29">
        <v>0.19698030196980301</v>
      </c>
      <c r="I17" s="29">
        <v>9.6027897210278965</v>
      </c>
      <c r="J17" s="29">
        <v>11.18848115188481</v>
      </c>
      <c r="K17" s="29">
        <v>3.5751924807519244</v>
      </c>
      <c r="L17" s="29">
        <v>0.83716628337166277</v>
      </c>
      <c r="M17" s="29">
        <v>0.9356564343565642</v>
      </c>
      <c r="N17" s="29">
        <v>2.0878546</v>
      </c>
      <c r="P17" s="36">
        <f t="shared" si="0"/>
        <v>99.243074451899574</v>
      </c>
      <c r="Q17" s="29">
        <f t="shared" si="1"/>
        <v>0.23415977961432508</v>
      </c>
      <c r="R17" s="34">
        <f t="shared" si="2"/>
        <v>4.4123587641235869</v>
      </c>
      <c r="U17" s="29">
        <f t="shared" si="5"/>
        <v>44.280171477954653</v>
      </c>
      <c r="V17" s="29">
        <f t="shared" si="6"/>
        <v>2.9094343439040724</v>
      </c>
      <c r="W17" s="29">
        <f t="shared" si="7"/>
        <v>13.99975201718301</v>
      </c>
      <c r="X17" s="29">
        <f t="shared" si="8"/>
        <v>11.703229493364224</v>
      </c>
      <c r="Y17" s="29">
        <f t="shared" si="9"/>
        <v>0.20274803790272278</v>
      </c>
      <c r="Z17" s="29">
        <f t="shared" si="10"/>
        <v>9.8839668477577352</v>
      </c>
      <c r="AA17" s="29">
        <f t="shared" si="11"/>
        <v>11.516088552874654</v>
      </c>
      <c r="AB17" s="29">
        <f t="shared" si="12"/>
        <v>3.6798768879344181</v>
      </c>
      <c r="AC17" s="29">
        <f t="shared" si="13"/>
        <v>0.86167916108657172</v>
      </c>
      <c r="AD17" s="29">
        <f t="shared" si="14"/>
        <v>0.96305318003793317</v>
      </c>
      <c r="AE17" s="29">
        <f t="shared" si="4"/>
        <v>99.999999999999972</v>
      </c>
      <c r="AG17" s="29">
        <f t="shared" si="15"/>
        <v>4.5415560490209899</v>
      </c>
    </row>
    <row r="18" spans="1:33">
      <c r="A18" s="35">
        <v>61</v>
      </c>
      <c r="B18" s="31" t="s">
        <v>38</v>
      </c>
      <c r="C18" s="31" t="s">
        <v>53</v>
      </c>
      <c r="D18" s="36">
        <v>41.926973365617428</v>
      </c>
      <c r="E18" s="29">
        <v>2.8657949959644871</v>
      </c>
      <c r="F18" s="29">
        <v>12.13055690072639</v>
      </c>
      <c r="G18" s="29">
        <v>11.895494773213699</v>
      </c>
      <c r="H18" s="29">
        <v>0.19628732849071831</v>
      </c>
      <c r="I18" s="29">
        <v>10.678030669895076</v>
      </c>
      <c r="J18" s="29">
        <v>10.638773204196932</v>
      </c>
      <c r="K18" s="29">
        <v>2.7283938660209843</v>
      </c>
      <c r="L18" s="29">
        <v>1.8156577885391445</v>
      </c>
      <c r="M18" s="29">
        <v>0.99125100887812745</v>
      </c>
      <c r="N18" s="29">
        <v>2.7151323999999999</v>
      </c>
      <c r="P18" s="36">
        <f t="shared" si="0"/>
        <v>98.582346301542984</v>
      </c>
      <c r="Q18" s="29">
        <f t="shared" si="1"/>
        <v>0.66546762589928066</v>
      </c>
      <c r="R18" s="34">
        <f t="shared" si="2"/>
        <v>4.5440516545601284</v>
      </c>
      <c r="U18" s="29">
        <f t="shared" si="5"/>
        <v>43.734423542001579</v>
      </c>
      <c r="V18" s="29">
        <f t="shared" si="6"/>
        <v>2.989337938732318</v>
      </c>
      <c r="W18" s="29">
        <f t="shared" si="7"/>
        <v>12.653498946140907</v>
      </c>
      <c r="X18" s="29">
        <f t="shared" si="8"/>
        <v>12.408303411665374</v>
      </c>
      <c r="Y18" s="29">
        <f t="shared" si="9"/>
        <v>0.20474917388577521</v>
      </c>
      <c r="Z18" s="29">
        <f t="shared" si="10"/>
        <v>11.138355059386171</v>
      </c>
      <c r="AA18" s="29">
        <f t="shared" si="11"/>
        <v>11.097405224609016</v>
      </c>
      <c r="AB18" s="29">
        <f t="shared" si="12"/>
        <v>2.8460135170122753</v>
      </c>
      <c r="AC18" s="29">
        <f t="shared" si="13"/>
        <v>1.893929858443421</v>
      </c>
      <c r="AD18" s="29">
        <f t="shared" si="14"/>
        <v>1.033983328123165</v>
      </c>
      <c r="AE18" s="29">
        <f t="shared" si="4"/>
        <v>100.00000000000001</v>
      </c>
      <c r="AG18" s="29">
        <f t="shared" si="15"/>
        <v>4.7399433754556961</v>
      </c>
    </row>
    <row r="19" spans="1:33">
      <c r="A19" s="35">
        <v>62</v>
      </c>
      <c r="B19" s="31" t="s">
        <v>38</v>
      </c>
      <c r="C19" s="31" t="s">
        <v>53</v>
      </c>
      <c r="D19" s="36">
        <v>42.962971555376228</v>
      </c>
      <c r="E19" s="29">
        <v>3.4580189630825093</v>
      </c>
      <c r="F19" s="29">
        <v>14.084627799072019</v>
      </c>
      <c r="G19" s="29">
        <v>10.042678886493725</v>
      </c>
      <c r="H19" s="29">
        <v>0.18455719184990921</v>
      </c>
      <c r="I19" s="29">
        <v>7.5571313294331253</v>
      </c>
      <c r="J19" s="29">
        <v>11.636816622957435</v>
      </c>
      <c r="K19" s="29">
        <v>2.6032277587250352</v>
      </c>
      <c r="L19" s="29">
        <v>1.8844260641517045</v>
      </c>
      <c r="M19" s="29">
        <v>0.71880169457333065</v>
      </c>
      <c r="N19" s="29">
        <v>3.1406179999999999</v>
      </c>
      <c r="P19" s="36">
        <f t="shared" si="0"/>
        <v>98.273875865715027</v>
      </c>
      <c r="Q19" s="29">
        <f t="shared" si="1"/>
        <v>0.72388059701492535</v>
      </c>
      <c r="R19" s="34">
        <f t="shared" si="2"/>
        <v>4.48765382287674</v>
      </c>
      <c r="U19" s="29">
        <f t="shared" si="5"/>
        <v>45.160832835158907</v>
      </c>
      <c r="V19" s="29">
        <f t="shared" si="6"/>
        <v>3.6349212049099195</v>
      </c>
      <c r="W19" s="29">
        <f t="shared" si="7"/>
        <v>14.805156593031976</v>
      </c>
      <c r="X19" s="29">
        <f t="shared" si="8"/>
        <v>10.556433272441303</v>
      </c>
      <c r="Y19" s="29">
        <f t="shared" si="9"/>
        <v>0.19399860363283278</v>
      </c>
      <c r="Z19" s="29">
        <f t="shared" si="10"/>
        <v>7.9437322961233638</v>
      </c>
      <c r="AA19" s="29">
        <f t="shared" si="11"/>
        <v>12.232122481691247</v>
      </c>
      <c r="AB19" s="29">
        <f t="shared" si="12"/>
        <v>2.7364013565052203</v>
      </c>
      <c r="AC19" s="29">
        <f t="shared" si="13"/>
        <v>1.9808278476194505</v>
      </c>
      <c r="AD19" s="29">
        <f t="shared" si="14"/>
        <v>0.7555735088857698</v>
      </c>
      <c r="AE19" s="29">
        <f t="shared" si="4"/>
        <v>100</v>
      </c>
      <c r="AG19" s="29">
        <f t="shared" si="15"/>
        <v>4.7172292041246706</v>
      </c>
    </row>
    <row r="20" spans="1:33">
      <c r="A20" s="35">
        <v>63</v>
      </c>
      <c r="B20" s="31" t="s">
        <v>38</v>
      </c>
      <c r="C20" s="31" t="s">
        <v>54</v>
      </c>
      <c r="D20" s="36">
        <v>47.72562481150095</v>
      </c>
      <c r="E20" s="29">
        <v>3.0408012466070171</v>
      </c>
      <c r="F20" s="29">
        <v>14.795242786769879</v>
      </c>
      <c r="G20" s="29">
        <v>10.863874342517747</v>
      </c>
      <c r="H20" s="29">
        <v>0.15951744244495827</v>
      </c>
      <c r="I20" s="29">
        <v>6.5103056197848597</v>
      </c>
      <c r="J20" s="29">
        <v>9.6607751080727855</v>
      </c>
      <c r="K20" s="29">
        <v>3.4794742133306524</v>
      </c>
      <c r="L20" s="29">
        <v>1.0966824168090883</v>
      </c>
      <c r="M20" s="29">
        <v>0.58822056901578357</v>
      </c>
      <c r="N20" s="29">
        <v>0.84667939999999997</v>
      </c>
      <c r="P20" s="36">
        <f t="shared" si="0"/>
        <v>98.767197956853721</v>
      </c>
      <c r="Q20" s="29">
        <f t="shared" si="1"/>
        <v>0.31518624641833815</v>
      </c>
      <c r="R20" s="34">
        <f t="shared" si="2"/>
        <v>4.5761566301397405</v>
      </c>
      <c r="U20" s="29">
        <f t="shared" si="5"/>
        <v>48.739146314662264</v>
      </c>
      <c r="V20" s="29">
        <f t="shared" si="6"/>
        <v>3.1053769847445145</v>
      </c>
      <c r="W20" s="29">
        <f t="shared" si="7"/>
        <v>15.109440804461835</v>
      </c>
      <c r="X20" s="29">
        <f t="shared" si="8"/>
        <v>11.094584161347209</v>
      </c>
      <c r="Y20" s="29">
        <f t="shared" si="9"/>
        <v>0.16290502215053193</v>
      </c>
      <c r="Z20" s="29">
        <f t="shared" si="10"/>
        <v>6.6485612165185834</v>
      </c>
      <c r="AA20" s="29">
        <f t="shared" si="11"/>
        <v>9.865935403991589</v>
      </c>
      <c r="AB20" s="29">
        <f t="shared" si="12"/>
        <v>3.5533657956584772</v>
      </c>
      <c r="AC20" s="29">
        <f t="shared" si="13"/>
        <v>1.1199720272849072</v>
      </c>
      <c r="AD20" s="29">
        <f t="shared" si="14"/>
        <v>0.60071226918008647</v>
      </c>
      <c r="AE20" s="29">
        <f t="shared" si="4"/>
        <v>100</v>
      </c>
      <c r="AG20" s="29">
        <f t="shared" si="15"/>
        <v>4.6733378229433846</v>
      </c>
    </row>
    <row r="21" spans="1:33">
      <c r="A21" s="35">
        <v>64</v>
      </c>
      <c r="B21" s="31" t="s">
        <v>38</v>
      </c>
      <c r="C21" s="31" t="s">
        <v>55</v>
      </c>
      <c r="D21" s="36">
        <v>45.429753933037517</v>
      </c>
      <c r="E21" s="29">
        <v>2.4826623638563934</v>
      </c>
      <c r="F21" s="29">
        <v>13.422202501008471</v>
      </c>
      <c r="G21" s="29">
        <v>10.573355467955169</v>
      </c>
      <c r="H21" s="29">
        <v>0.17803953206938281</v>
      </c>
      <c r="I21" s="29">
        <v>9.4657684550221859</v>
      </c>
      <c r="J21" s="29">
        <v>9.8416296893908832</v>
      </c>
      <c r="K21" s="29">
        <v>2.9079790237999195</v>
      </c>
      <c r="L21" s="29">
        <v>1.7803953206938281</v>
      </c>
      <c r="M21" s="29">
        <v>0.7418313836224284</v>
      </c>
      <c r="N21" s="29">
        <v>1.6689886</v>
      </c>
      <c r="P21" s="36">
        <f t="shared" si="0"/>
        <v>98.492606270456179</v>
      </c>
      <c r="Q21" s="29">
        <f t="shared" si="1"/>
        <v>0.61224489795918358</v>
      </c>
      <c r="R21" s="34">
        <f t="shared" si="2"/>
        <v>4.6883743444937478</v>
      </c>
      <c r="U21" s="29">
        <f t="shared" si="5"/>
        <v>46.920116213442739</v>
      </c>
      <c r="V21" s="29">
        <f t="shared" si="6"/>
        <v>2.5641082450629491</v>
      </c>
      <c r="W21" s="29">
        <f t="shared" si="7"/>
        <v>13.862529436455867</v>
      </c>
      <c r="X21" s="29">
        <f t="shared" si="8"/>
        <v>10.920223518131797</v>
      </c>
      <c r="Y21" s="29">
        <f t="shared" si="9"/>
        <v>0.18388027255431511</v>
      </c>
      <c r="Z21" s="29">
        <f t="shared" si="10"/>
        <v>9.7763011574710852</v>
      </c>
      <c r="AA21" s="29">
        <f t="shared" si="11"/>
        <v>10.16449284397464</v>
      </c>
      <c r="AB21" s="29">
        <f t="shared" si="12"/>
        <v>3.0033777850538139</v>
      </c>
      <c r="AC21" s="29">
        <f t="shared" si="13"/>
        <v>1.8388027255431512</v>
      </c>
      <c r="AD21" s="29">
        <f t="shared" si="14"/>
        <v>0.76616780230964632</v>
      </c>
      <c r="AE21" s="29">
        <f t="shared" si="4"/>
        <v>100</v>
      </c>
      <c r="AG21" s="29">
        <f t="shared" si="15"/>
        <v>4.8421805105969646</v>
      </c>
    </row>
    <row r="22" spans="1:33">
      <c r="A22" s="35" t="s">
        <v>56</v>
      </c>
      <c r="B22" s="31" t="s">
        <v>57</v>
      </c>
      <c r="C22" s="37" t="s">
        <v>58</v>
      </c>
      <c r="D22" s="36">
        <v>42.848493522145226</v>
      </c>
      <c r="E22" s="29">
        <v>3.2960379632419401</v>
      </c>
      <c r="F22" s="29">
        <v>12.407442000602591</v>
      </c>
      <c r="G22" s="29">
        <v>11.262947046457928</v>
      </c>
      <c r="H22" s="29">
        <v>0.18919855378125941</v>
      </c>
      <c r="I22" s="29">
        <v>11.2822084965351</v>
      </c>
      <c r="J22" s="29">
        <v>11.112925579993973</v>
      </c>
      <c r="K22" s="29">
        <v>3.0271768605001506</v>
      </c>
      <c r="L22" s="29">
        <v>1.5534197047303404</v>
      </c>
      <c r="M22" s="29">
        <v>0.84641458270563419</v>
      </c>
      <c r="N22" s="29">
        <v>0.82150380000000001</v>
      </c>
      <c r="O22" s="29">
        <v>0.33</v>
      </c>
      <c r="P22" s="36">
        <f t="shared" si="0"/>
        <v>98.977768110694143</v>
      </c>
      <c r="Q22" s="29">
        <f t="shared" si="1"/>
        <v>0.51315789473684215</v>
      </c>
      <c r="R22" s="34">
        <f t="shared" si="2"/>
        <v>4.5805965652304907</v>
      </c>
      <c r="U22" s="29">
        <f t="shared" si="5"/>
        <v>43.800602858614042</v>
      </c>
      <c r="V22" s="29">
        <f t="shared" si="6"/>
        <v>3.3692771429703101</v>
      </c>
      <c r="W22" s="29">
        <f t="shared" si="7"/>
        <v>12.683139940003043</v>
      </c>
      <c r="X22" s="29">
        <f t="shared" si="8"/>
        <v>11.513213885677006</v>
      </c>
      <c r="Y22" s="29">
        <f t="shared" si="9"/>
        <v>0.19340261545751028</v>
      </c>
      <c r="Z22" s="29">
        <f t="shared" si="10"/>
        <v>11.532903332282061</v>
      </c>
      <c r="AA22" s="29">
        <f t="shared" si="11"/>
        <v>11.35985888687271</v>
      </c>
      <c r="AB22" s="29">
        <f t="shared" si="12"/>
        <v>3.0944418473201645</v>
      </c>
      <c r="AC22" s="29">
        <f t="shared" si="13"/>
        <v>1.5879372637564</v>
      </c>
      <c r="AD22" s="29">
        <f t="shared" si="14"/>
        <v>0.86522222704675644</v>
      </c>
      <c r="AE22" s="29">
        <f t="shared" si="4"/>
        <v>100.00000000000003</v>
      </c>
      <c r="AG22" s="29">
        <f t="shared" si="15"/>
        <v>4.682379111076564</v>
      </c>
    </row>
    <row r="23" spans="1:33">
      <c r="A23" s="35" t="s">
        <v>59</v>
      </c>
      <c r="B23" s="31" t="s">
        <v>57</v>
      </c>
      <c r="C23" s="37" t="s">
        <v>60</v>
      </c>
      <c r="D23" s="36">
        <v>44.604784582786799</v>
      </c>
      <c r="E23" s="29">
        <v>2.840189688225204</v>
      </c>
      <c r="F23" s="29">
        <v>15.926758147512862</v>
      </c>
      <c r="G23" s="29">
        <v>11.615739565449367</v>
      </c>
      <c r="H23" s="29">
        <v>0.19723539501563919</v>
      </c>
      <c r="I23" s="29">
        <v>5.5817616789425886</v>
      </c>
      <c r="J23" s="29">
        <v>10.542231863585913</v>
      </c>
      <c r="K23" s="29">
        <v>3.7178871960447988</v>
      </c>
      <c r="L23" s="29">
        <v>0.68046211280395508</v>
      </c>
      <c r="M23" s="29">
        <v>0.71990919180708302</v>
      </c>
      <c r="N23" s="29">
        <v>0.89779280000000006</v>
      </c>
      <c r="O23" s="29">
        <v>1.02</v>
      </c>
      <c r="P23" s="36">
        <f t="shared" si="0"/>
        <v>98.344752222174193</v>
      </c>
      <c r="Q23" s="29">
        <f t="shared" si="1"/>
        <v>0.18302387267904505</v>
      </c>
      <c r="R23" s="34">
        <f t="shared" si="2"/>
        <v>4.3983493088487542</v>
      </c>
      <c r="U23" s="29">
        <f t="shared" si="5"/>
        <v>46.257586934271359</v>
      </c>
      <c r="V23" s="29">
        <f t="shared" si="6"/>
        <v>2.9454311379770401</v>
      </c>
      <c r="W23" s="29">
        <f t="shared" si="7"/>
        <v>16.516914193864306</v>
      </c>
      <c r="X23" s="29">
        <f t="shared" si="8"/>
        <v>12.04615351874118</v>
      </c>
      <c r="Y23" s="29">
        <f t="shared" si="9"/>
        <v>0.20454382902618337</v>
      </c>
      <c r="Z23" s="29">
        <f t="shared" si="10"/>
        <v>5.7885903614409884</v>
      </c>
      <c r="AA23" s="29">
        <f t="shared" si="11"/>
        <v>10.9328676614495</v>
      </c>
      <c r="AB23" s="29">
        <f t="shared" si="12"/>
        <v>3.8556511771435562</v>
      </c>
      <c r="AC23" s="29">
        <f t="shared" si="13"/>
        <v>0.70567621014033244</v>
      </c>
      <c r="AD23" s="29">
        <f t="shared" si="14"/>
        <v>0.74658497594556927</v>
      </c>
      <c r="AE23" s="29">
        <f t="shared" si="4"/>
        <v>100.00000000000003</v>
      </c>
      <c r="AG23" s="29">
        <f t="shared" si="15"/>
        <v>4.5613273872838889</v>
      </c>
    </row>
    <row r="24" spans="1:33">
      <c r="A24" s="35" t="s">
        <v>61</v>
      </c>
      <c r="B24" s="31" t="s">
        <v>57</v>
      </c>
      <c r="C24" s="37" t="s">
        <v>62</v>
      </c>
      <c r="D24" s="36">
        <v>42.239335681932559</v>
      </c>
      <c r="E24" s="29">
        <v>3.003029693004529</v>
      </c>
      <c r="F24" s="29">
        <v>13.134562657272269</v>
      </c>
      <c r="G24" s="29">
        <v>11.136472488085895</v>
      </c>
      <c r="H24" s="29">
        <v>0.14768998490186208</v>
      </c>
      <c r="I24" s="29">
        <v>10.741984901862104</v>
      </c>
      <c r="J24" s="29">
        <v>12.435496728736789</v>
      </c>
      <c r="K24" s="29">
        <v>2.2941177654755913</v>
      </c>
      <c r="L24" s="29">
        <v>1.0338298943130346</v>
      </c>
      <c r="M24" s="29">
        <v>0.37414796175138398</v>
      </c>
      <c r="N24" s="29">
        <v>0.49488520000000003</v>
      </c>
      <c r="O24" s="29">
        <v>1.79</v>
      </c>
      <c r="P24" s="36">
        <f t="shared" si="0"/>
        <v>98.825552957336029</v>
      </c>
      <c r="Q24" s="29">
        <f t="shared" si="1"/>
        <v>0.45064377682403428</v>
      </c>
      <c r="R24" s="34">
        <f t="shared" si="2"/>
        <v>3.3279476597886259</v>
      </c>
      <c r="U24" s="29">
        <f t="shared" si="5"/>
        <v>43.752893638673676</v>
      </c>
      <c r="V24" s="29">
        <f t="shared" si="6"/>
        <v>3.1106369603252841</v>
      </c>
      <c r="W24" s="29">
        <f t="shared" si="7"/>
        <v>13.605212147783377</v>
      </c>
      <c r="X24" s="29">
        <f t="shared" si="8"/>
        <v>11.535524610290098</v>
      </c>
      <c r="Y24" s="29">
        <f t="shared" si="9"/>
        <v>0.15298214558976808</v>
      </c>
      <c r="Z24" s="29">
        <f t="shared" si="10"/>
        <v>11.126901389229133</v>
      </c>
      <c r="AA24" s="29">
        <f t="shared" si="11"/>
        <v>12.881096658658473</v>
      </c>
      <c r="AB24" s="29">
        <f t="shared" si="12"/>
        <v>2.3763226614943975</v>
      </c>
      <c r="AC24" s="29">
        <f t="shared" si="13"/>
        <v>1.0708750191283767</v>
      </c>
      <c r="AD24" s="29">
        <f t="shared" si="14"/>
        <v>0.38755476882741252</v>
      </c>
      <c r="AE24" s="29">
        <f t="shared" si="4"/>
        <v>100.00000000000001</v>
      </c>
      <c r="AG24" s="29">
        <f t="shared" si="15"/>
        <v>3.4471976806227742</v>
      </c>
    </row>
    <row r="25" spans="1:33">
      <c r="A25" s="35" t="s">
        <v>63</v>
      </c>
      <c r="B25" s="31" t="s">
        <v>57</v>
      </c>
      <c r="C25" s="37" t="s">
        <v>58</v>
      </c>
      <c r="D25" s="36">
        <v>47.109044154290835</v>
      </c>
      <c r="E25" s="29">
        <v>2.4346018140137544</v>
      </c>
      <c r="F25" s="29">
        <v>14.317061696401872</v>
      </c>
      <c r="G25" s="29">
        <v>10.773137327463862</v>
      </c>
      <c r="H25" s="29">
        <v>0.16030300009967108</v>
      </c>
      <c r="I25" s="29">
        <v>9.8385966311173121</v>
      </c>
      <c r="J25" s="29">
        <v>9.7985208810923936</v>
      </c>
      <c r="K25" s="29">
        <v>3.1559653144622741</v>
      </c>
      <c r="L25" s="29">
        <v>1.1521778132163858</v>
      </c>
      <c r="M25" s="29">
        <v>0.52098475032393099</v>
      </c>
      <c r="N25" s="29">
        <v>0.2993594</v>
      </c>
      <c r="O25" s="29">
        <v>0.28000000000000003</v>
      </c>
      <c r="P25" s="36">
        <f t="shared" si="0"/>
        <v>99.839752782482307</v>
      </c>
      <c r="Q25" s="29">
        <f t="shared" si="1"/>
        <v>0.36507936507936506</v>
      </c>
      <c r="R25" s="34">
        <f t="shared" si="2"/>
        <v>4.3081431276786599</v>
      </c>
      <c r="U25" s="29">
        <f t="shared" si="5"/>
        <v>47.460061912876469</v>
      </c>
      <c r="V25" s="29">
        <f t="shared" si="6"/>
        <v>2.4527424595552914</v>
      </c>
      <c r="W25" s="29">
        <f t="shared" si="7"/>
        <v>14.42374063664408</v>
      </c>
      <c r="X25" s="29">
        <f t="shared" si="8"/>
        <v>10.853409865052106</v>
      </c>
      <c r="Y25" s="29">
        <f t="shared" si="9"/>
        <v>0.16149744589664472</v>
      </c>
      <c r="Z25" s="29">
        <f t="shared" si="10"/>
        <v>9.911905741906569</v>
      </c>
      <c r="AA25" s="29">
        <f t="shared" si="11"/>
        <v>9.8715313804324083</v>
      </c>
      <c r="AB25" s="29">
        <f t="shared" si="12"/>
        <v>3.1794809660901926</v>
      </c>
      <c r="AC25" s="29">
        <f t="shared" si="13"/>
        <v>1.1607628923821338</v>
      </c>
      <c r="AD25" s="29">
        <f t="shared" si="14"/>
        <v>0.52486669916409534</v>
      </c>
      <c r="AE25" s="29">
        <f t="shared" si="4"/>
        <v>99.999999999999972</v>
      </c>
      <c r="AG25" s="29">
        <f t="shared" si="15"/>
        <v>4.3402438584723262</v>
      </c>
    </row>
    <row r="26" spans="1:33">
      <c r="A26" s="38" t="s">
        <v>64</v>
      </c>
      <c r="B26" s="31" t="s">
        <v>57</v>
      </c>
      <c r="C26" s="31" t="s">
        <v>65</v>
      </c>
      <c r="D26" s="36">
        <v>43.438699969906708</v>
      </c>
      <c r="E26" s="29">
        <v>3.0971812619119268</v>
      </c>
      <c r="F26" s="29">
        <v>14.000822549904704</v>
      </c>
      <c r="G26" s="29">
        <v>10.514556899789348</v>
      </c>
      <c r="H26" s="29">
        <v>0.17586518206439961</v>
      </c>
      <c r="I26" s="29">
        <v>8.9788945731768468</v>
      </c>
      <c r="J26" s="29">
        <v>11.392155682616108</v>
      </c>
      <c r="K26" s="29">
        <v>2.7356806098906605</v>
      </c>
      <c r="L26" s="29">
        <v>1.1822048349884642</v>
      </c>
      <c r="M26" s="29">
        <v>0.65460928879526536</v>
      </c>
      <c r="N26" s="29">
        <v>2.857834</v>
      </c>
      <c r="P26" s="36">
        <f t="shared" si="0"/>
        <v>99.028504853044439</v>
      </c>
      <c r="Q26" s="29">
        <f t="shared" si="1"/>
        <v>0.43214285714285722</v>
      </c>
      <c r="R26" s="34">
        <f t="shared" si="2"/>
        <v>3.9178854448791247</v>
      </c>
      <c r="U26" s="29">
        <f t="shared" si="5"/>
        <v>45.168344553074917</v>
      </c>
      <c r="V26" s="29">
        <f t="shared" si="6"/>
        <v>3.2205049984985941</v>
      </c>
      <c r="W26" s="29">
        <f t="shared" si="7"/>
        <v>14.558308084695536</v>
      </c>
      <c r="X26" s="29">
        <f t="shared" si="8"/>
        <v>10.933226114078305</v>
      </c>
      <c r="Y26" s="29">
        <f t="shared" si="9"/>
        <v>0.18286779171285392</v>
      </c>
      <c r="Z26" s="29">
        <f t="shared" si="10"/>
        <v>9.3364166991173736</v>
      </c>
      <c r="AA26" s="29">
        <f t="shared" si="11"/>
        <v>11.845769174288204</v>
      </c>
      <c r="AB26" s="29">
        <f t="shared" si="12"/>
        <v>2.844610093311061</v>
      </c>
      <c r="AC26" s="29">
        <f t="shared" si="13"/>
        <v>1.2292779331808512</v>
      </c>
      <c r="AD26" s="29">
        <f t="shared" si="14"/>
        <v>0.68067455804228971</v>
      </c>
      <c r="AE26" s="29">
        <f t="shared" si="4"/>
        <v>100</v>
      </c>
      <c r="AG26" s="29">
        <f t="shared" si="15"/>
        <v>4.073888026491912</v>
      </c>
    </row>
    <row r="27" spans="1:33">
      <c r="A27" s="39" t="s">
        <v>66</v>
      </c>
      <c r="B27" s="24" t="s">
        <v>67</v>
      </c>
      <c r="C27" s="24" t="s">
        <v>68</v>
      </c>
      <c r="D27" s="40">
        <v>45.733197457370593</v>
      </c>
      <c r="E27" s="27">
        <v>3.0975461608313992</v>
      </c>
      <c r="F27" s="27">
        <v>14.925437392795883</v>
      </c>
      <c r="G27" s="27">
        <v>11.042331578038265</v>
      </c>
      <c r="H27" s="27">
        <v>0.17756634042982541</v>
      </c>
      <c r="I27" s="27">
        <v>6.0668499646857024</v>
      </c>
      <c r="J27" s="27">
        <v>9.7858783170214902</v>
      </c>
      <c r="K27" s="27">
        <v>2.7029542932095652</v>
      </c>
      <c r="L27" s="27">
        <v>2.1406608818484512</v>
      </c>
      <c r="M27" s="27">
        <v>0.84837251538694369</v>
      </c>
      <c r="N27" s="27">
        <v>1.7619786</v>
      </c>
      <c r="O27" s="41"/>
      <c r="P27" s="40">
        <f t="shared" si="0"/>
        <v>98.282773501618095</v>
      </c>
      <c r="Q27" s="27">
        <f t="shared" si="1"/>
        <v>0.79197080291970801</v>
      </c>
      <c r="R27" s="28">
        <f t="shared" si="2"/>
        <v>4.8436151750580159</v>
      </c>
      <c r="U27" s="29">
        <f t="shared" si="5"/>
        <v>47.381704122915295</v>
      </c>
      <c r="V27" s="29">
        <f t="shared" si="6"/>
        <v>3.2092008400766612</v>
      </c>
      <c r="W27" s="29">
        <f t="shared" si="7"/>
        <v>15.463442264445826</v>
      </c>
      <c r="X27" s="29">
        <f t="shared" si="8"/>
        <v>11.440365352661583</v>
      </c>
      <c r="Y27" s="29">
        <f t="shared" si="9"/>
        <v>0.18396692713815255</v>
      </c>
      <c r="Z27" s="29">
        <f t="shared" si="10"/>
        <v>6.2855366772202128</v>
      </c>
      <c r="AA27" s="29">
        <f t="shared" si="11"/>
        <v>10.138621762280408</v>
      </c>
      <c r="AB27" s="29">
        <f t="shared" si="12"/>
        <v>2.8003854464363225</v>
      </c>
      <c r="AC27" s="29">
        <f t="shared" si="13"/>
        <v>2.2178235104988393</v>
      </c>
      <c r="AD27" s="29">
        <f t="shared" si="14"/>
        <v>0.87895309632672891</v>
      </c>
      <c r="AE27" s="29">
        <f t="shared" si="4"/>
        <v>100.00000000000004</v>
      </c>
      <c r="AG27" s="29">
        <f t="shared" si="15"/>
        <v>5.0182089569351618</v>
      </c>
    </row>
    <row r="28" spans="1:33">
      <c r="A28" s="38" t="s">
        <v>69</v>
      </c>
      <c r="B28" s="31" t="s">
        <v>67</v>
      </c>
      <c r="C28" s="31" t="s">
        <v>70</v>
      </c>
      <c r="D28" s="36">
        <v>46.597746591820375</v>
      </c>
      <c r="E28" s="29">
        <v>2.6045388933440257</v>
      </c>
      <c r="F28" s="29">
        <v>15.529318364073777</v>
      </c>
      <c r="G28" s="29">
        <v>10.352364169621268</v>
      </c>
      <c r="H28" s="29">
        <v>0.22520449077786689</v>
      </c>
      <c r="I28" s="29">
        <v>5.5419887730553334</v>
      </c>
      <c r="J28" s="29">
        <v>8.5381876503608662</v>
      </c>
      <c r="K28" s="29">
        <v>3.2311948676824378</v>
      </c>
      <c r="L28" s="29">
        <v>2.7514113873295911</v>
      </c>
      <c r="M28" s="29">
        <v>1.135813953488372</v>
      </c>
      <c r="N28" s="29">
        <v>2.6667617999999997</v>
      </c>
      <c r="P28" s="36">
        <f t="shared" si="0"/>
        <v>99.174530941553925</v>
      </c>
      <c r="Q28" s="29">
        <f t="shared" si="1"/>
        <v>0.85151515151515156</v>
      </c>
      <c r="R28" s="34">
        <f t="shared" si="2"/>
        <v>5.9826062550120289</v>
      </c>
      <c r="U28" s="29">
        <f t="shared" si="5"/>
        <v>48.283932999707588</v>
      </c>
      <c r="V28" s="29">
        <f t="shared" si="6"/>
        <v>2.6987867572856103</v>
      </c>
      <c r="W28" s="29">
        <f t="shared" si="7"/>
        <v>16.091262394943527</v>
      </c>
      <c r="X28" s="29">
        <f t="shared" si="8"/>
        <v>10.72697489715757</v>
      </c>
      <c r="Y28" s="29">
        <f t="shared" si="9"/>
        <v>0.23335374217131216</v>
      </c>
      <c r="Z28" s="29">
        <f t="shared" si="10"/>
        <v>5.7425312203896821</v>
      </c>
      <c r="AA28" s="29">
        <f t="shared" si="11"/>
        <v>8.8471505727558331</v>
      </c>
      <c r="AB28" s="29">
        <f t="shared" si="12"/>
        <v>3.3481189094144783</v>
      </c>
      <c r="AC28" s="29">
        <f t="shared" si="13"/>
        <v>2.8509739804408136</v>
      </c>
      <c r="AD28" s="29">
        <f t="shared" si="14"/>
        <v>1.176914525733574</v>
      </c>
      <c r="AE28" s="29">
        <f t="shared" si="4"/>
        <v>100</v>
      </c>
      <c r="AG28" s="29">
        <f t="shared" si="15"/>
        <v>6.1990928898552919</v>
      </c>
    </row>
    <row r="29" spans="1:33">
      <c r="A29" s="38" t="s">
        <v>71</v>
      </c>
      <c r="B29" s="31" t="s">
        <v>67</v>
      </c>
      <c r="C29" s="31" t="s">
        <v>72</v>
      </c>
      <c r="D29" s="36">
        <v>41.775581395348837</v>
      </c>
      <c r="E29" s="29">
        <v>2.608540497193264</v>
      </c>
      <c r="F29" s="29">
        <v>12.672834803528469</v>
      </c>
      <c r="G29" s="29">
        <v>11.727238111660245</v>
      </c>
      <c r="H29" s="29">
        <v>0.20440056134723336</v>
      </c>
      <c r="I29" s="29">
        <v>10.580162389735364</v>
      </c>
      <c r="J29" s="29">
        <v>10.950030072173217</v>
      </c>
      <c r="K29" s="29">
        <v>2.2094727345629512</v>
      </c>
      <c r="L29" s="29">
        <v>1.9856054530874099</v>
      </c>
      <c r="M29" s="29">
        <v>1.0122694466720128</v>
      </c>
      <c r="N29" s="29">
        <v>3.2300608000000004</v>
      </c>
      <c r="P29" s="36">
        <f t="shared" si="0"/>
        <v>98.956196265309003</v>
      </c>
      <c r="Q29" s="29">
        <f t="shared" si="1"/>
        <v>0.89867841409691629</v>
      </c>
      <c r="R29" s="34">
        <f t="shared" si="2"/>
        <v>4.1950781876503616</v>
      </c>
      <c r="U29" s="29">
        <f t="shared" si="5"/>
        <v>43.640726947018813</v>
      </c>
      <c r="V29" s="29">
        <f t="shared" si="6"/>
        <v>2.7250034533553222</v>
      </c>
      <c r="W29" s="29">
        <f t="shared" si="7"/>
        <v>13.238636180106825</v>
      </c>
      <c r="X29" s="29">
        <f t="shared" si="8"/>
        <v>12.25082163262527</v>
      </c>
      <c r="Y29" s="29">
        <f t="shared" si="9"/>
        <v>0.21352639000172302</v>
      </c>
      <c r="Z29" s="29">
        <f t="shared" si="10"/>
        <v>11.052532663422516</v>
      </c>
      <c r="AA29" s="29">
        <f t="shared" si="11"/>
        <v>11.438913750092304</v>
      </c>
      <c r="AB29" s="29">
        <f t="shared" si="12"/>
        <v>2.3081185966852913</v>
      </c>
      <c r="AC29" s="29">
        <f t="shared" si="13"/>
        <v>2.0742563600167374</v>
      </c>
      <c r="AD29" s="29">
        <f t="shared" si="14"/>
        <v>1.0574640266751996</v>
      </c>
      <c r="AE29" s="29">
        <f t="shared" si="4"/>
        <v>100</v>
      </c>
      <c r="AG29" s="29">
        <f t="shared" si="15"/>
        <v>4.3823749567020283</v>
      </c>
    </row>
    <row r="30" spans="1:33">
      <c r="A30" s="38" t="s">
        <v>73</v>
      </c>
      <c r="B30" s="31" t="s">
        <v>67</v>
      </c>
      <c r="C30" s="31" t="s">
        <v>74</v>
      </c>
      <c r="D30" s="36">
        <v>44.650051963625458</v>
      </c>
      <c r="E30" s="29">
        <v>2.8401808733886278</v>
      </c>
      <c r="F30" s="29">
        <v>13.689069651244129</v>
      </c>
      <c r="G30" s="29">
        <v>11.468738776845525</v>
      </c>
      <c r="H30" s="29">
        <v>0.17061157189967022</v>
      </c>
      <c r="I30" s="29">
        <v>10.387233936244627</v>
      </c>
      <c r="J30" s="29">
        <v>9.9155431198161281</v>
      </c>
      <c r="K30" s="29">
        <v>3.5226271609873083</v>
      </c>
      <c r="L30" s="29">
        <v>1.6659718197261915</v>
      </c>
      <c r="M30" s="29">
        <v>0.79284201059258519</v>
      </c>
      <c r="N30" s="29">
        <v>0.19781339999999992</v>
      </c>
      <c r="P30" s="36">
        <f t="shared" si="0"/>
        <v>99.300684284370263</v>
      </c>
      <c r="Q30" s="29">
        <f t="shared" si="1"/>
        <v>0.47293447293447294</v>
      </c>
      <c r="R30" s="34">
        <f t="shared" si="2"/>
        <v>5.1885989807134996</v>
      </c>
      <c r="U30" s="29">
        <f t="shared" si="5"/>
        <v>45.054246728857699</v>
      </c>
      <c r="V30" s="29">
        <f t="shared" si="6"/>
        <v>2.8658916215479278</v>
      </c>
      <c r="W30" s="29">
        <f t="shared" si="7"/>
        <v>13.81299000632994</v>
      </c>
      <c r="X30" s="29">
        <f t="shared" si="8"/>
        <v>11.572559578245563</v>
      </c>
      <c r="Y30" s="29">
        <f t="shared" si="9"/>
        <v>0.17215603380323238</v>
      </c>
      <c r="Z30" s="29">
        <f t="shared" si="10"/>
        <v>10.481264410961501</v>
      </c>
      <c r="AA30" s="29">
        <f t="shared" si="11"/>
        <v>10.005303611623154</v>
      </c>
      <c r="AB30" s="29">
        <f t="shared" si="12"/>
        <v>3.5545157567608565</v>
      </c>
      <c r="AC30" s="29">
        <f t="shared" si="13"/>
        <v>1.681053035960975</v>
      </c>
      <c r="AD30" s="29">
        <f t="shared" si="14"/>
        <v>0.80001921590913871</v>
      </c>
      <c r="AE30" s="29">
        <f t="shared" si="4"/>
        <v>99.999999999999986</v>
      </c>
      <c r="AG30" s="29">
        <f t="shared" si="15"/>
        <v>5.235568792721832</v>
      </c>
    </row>
    <row r="31" spans="1:33">
      <c r="A31" s="38" t="s">
        <v>75</v>
      </c>
      <c r="B31" s="31" t="s">
        <v>67</v>
      </c>
      <c r="C31" s="31" t="s">
        <v>76</v>
      </c>
      <c r="D31" s="36">
        <v>47.786634673065393</v>
      </c>
      <c r="E31" s="29">
        <v>2.4269746050789842</v>
      </c>
      <c r="F31" s="29">
        <v>14.264667066586684</v>
      </c>
      <c r="G31" s="29">
        <v>10.85671674766507</v>
      </c>
      <c r="H31" s="29">
        <v>0.15849630073985205</v>
      </c>
      <c r="I31" s="29">
        <v>8.1922775444911018</v>
      </c>
      <c r="J31" s="29">
        <v>8.8361687662467503</v>
      </c>
      <c r="K31" s="29">
        <v>3.1798320335932813</v>
      </c>
      <c r="L31" s="29">
        <v>1.5057148570285943</v>
      </c>
      <c r="M31" s="29">
        <v>0.60426714657068581</v>
      </c>
      <c r="N31" s="29">
        <v>1.1604531999999999</v>
      </c>
      <c r="P31" s="36">
        <f t="shared" si="0"/>
        <v>98.972202941066428</v>
      </c>
      <c r="Q31" s="29">
        <f t="shared" si="1"/>
        <v>0.4735202492211838</v>
      </c>
      <c r="R31" s="34">
        <f t="shared" si="2"/>
        <v>4.6855468906218753</v>
      </c>
      <c r="U31" s="29">
        <f t="shared" si="5"/>
        <v>48.855720094537986</v>
      </c>
      <c r="V31" s="29">
        <f t="shared" si="6"/>
        <v>2.4812710247018668</v>
      </c>
      <c r="W31" s="29">
        <f t="shared" si="7"/>
        <v>14.583797043145665</v>
      </c>
      <c r="X31" s="29">
        <f t="shared" si="8"/>
        <v>11.099603857824517</v>
      </c>
      <c r="Y31" s="29">
        <f t="shared" si="9"/>
        <v>0.16204218936828518</v>
      </c>
      <c r="Z31" s="29">
        <f t="shared" si="10"/>
        <v>8.3755556629732393</v>
      </c>
      <c r="AA31" s="29">
        <f t="shared" si="11"/>
        <v>9.0338520572818979</v>
      </c>
      <c r="AB31" s="29">
        <f t="shared" si="12"/>
        <v>3.2509714242012211</v>
      </c>
      <c r="AC31" s="29">
        <f t="shared" si="13"/>
        <v>1.5394007989987091</v>
      </c>
      <c r="AD31" s="29">
        <f t="shared" si="14"/>
        <v>0.61778584696658723</v>
      </c>
      <c r="AE31" s="29">
        <f t="shared" si="4"/>
        <v>99.999999999999986</v>
      </c>
      <c r="AG31" s="29">
        <f t="shared" si="15"/>
        <v>4.7903722231999302</v>
      </c>
    </row>
    <row r="32" spans="1:33">
      <c r="A32" s="38" t="s">
        <v>77</v>
      </c>
      <c r="B32" s="31" t="s">
        <v>67</v>
      </c>
      <c r="C32" s="31" t="s">
        <v>78</v>
      </c>
      <c r="D32" s="36">
        <v>43.187976716178241</v>
      </c>
      <c r="E32" s="29">
        <v>2.6850582095543962</v>
      </c>
      <c r="F32" s="29">
        <v>13.760923323966278</v>
      </c>
      <c r="G32" s="29">
        <v>11.387402679703289</v>
      </c>
      <c r="H32" s="29">
        <v>0.19743075070252913</v>
      </c>
      <c r="I32" s="29">
        <v>8.7363107185869122</v>
      </c>
      <c r="J32" s="29">
        <v>11.105479727017263</v>
      </c>
      <c r="K32" s="29">
        <v>3.751184263348053</v>
      </c>
      <c r="L32" s="29">
        <v>1.2339421918908069</v>
      </c>
      <c r="M32" s="29">
        <v>0.98715375351264556</v>
      </c>
      <c r="N32" s="29">
        <v>1.28</v>
      </c>
      <c r="P32" s="36">
        <f t="shared" si="0"/>
        <v>98.312862334460405</v>
      </c>
      <c r="Q32" s="29">
        <f t="shared" si="1"/>
        <v>0.32894736842105265</v>
      </c>
      <c r="R32" s="34">
        <f t="shared" si="2"/>
        <v>4.9851264552388601</v>
      </c>
      <c r="U32" s="29">
        <f t="shared" si="5"/>
        <v>44.508608400435072</v>
      </c>
      <c r="V32" s="29">
        <f t="shared" si="6"/>
        <v>2.767163767981335</v>
      </c>
      <c r="W32" s="29">
        <f t="shared" si="7"/>
        <v>14.18171431090434</v>
      </c>
      <c r="X32" s="29">
        <f t="shared" si="8"/>
        <v>11.735614518360084</v>
      </c>
      <c r="Y32" s="29">
        <f t="shared" si="9"/>
        <v>0.20346792411627465</v>
      </c>
      <c r="Z32" s="29">
        <f t="shared" si="10"/>
        <v>9.0034556421451519</v>
      </c>
      <c r="AA32" s="29">
        <f t="shared" si="11"/>
        <v>11.445070731540447</v>
      </c>
      <c r="AB32" s="29">
        <f t="shared" si="12"/>
        <v>3.8658905582092173</v>
      </c>
      <c r="AC32" s="29">
        <f t="shared" si="13"/>
        <v>1.2716745257267164</v>
      </c>
      <c r="AD32" s="29">
        <f t="shared" si="14"/>
        <v>1.0173396205813729</v>
      </c>
      <c r="AE32" s="29">
        <f t="shared" si="4"/>
        <v>100</v>
      </c>
      <c r="AG32" s="29">
        <f t="shared" si="15"/>
        <v>5.1375650839359341</v>
      </c>
    </row>
    <row r="33" spans="1:33">
      <c r="A33" s="38" t="s">
        <v>79</v>
      </c>
      <c r="B33" s="31" t="s">
        <v>67</v>
      </c>
      <c r="C33" s="31" t="s">
        <v>80</v>
      </c>
      <c r="D33" s="36">
        <v>41.8191148493041</v>
      </c>
      <c r="E33" s="29">
        <v>2.6469039751677181</v>
      </c>
      <c r="F33" s="29">
        <v>11.935667367577853</v>
      </c>
      <c r="G33" s="29">
        <v>11.040912615727599</v>
      </c>
      <c r="H33" s="29">
        <v>0.18695604285571243</v>
      </c>
      <c r="I33" s="29">
        <v>12.929486332231903</v>
      </c>
      <c r="J33" s="29">
        <v>10.59745569240012</v>
      </c>
      <c r="K33" s="29">
        <v>2.518986682687494</v>
      </c>
      <c r="L33" s="29">
        <v>2.2729918894562933</v>
      </c>
      <c r="M33" s="29">
        <v>0.99381896465405029</v>
      </c>
      <c r="N33" s="29">
        <v>2.3782665999999999</v>
      </c>
      <c r="P33" s="36">
        <f t="shared" si="0"/>
        <v>99.320561012062853</v>
      </c>
      <c r="Q33" s="29">
        <f t="shared" si="1"/>
        <v>0.90234374999999989</v>
      </c>
      <c r="R33" s="34">
        <f t="shared" si="2"/>
        <v>4.7919785721437869</v>
      </c>
      <c r="U33" s="29">
        <f t="shared" si="5"/>
        <v>43.138152550369604</v>
      </c>
      <c r="V33" s="29">
        <f t="shared" si="6"/>
        <v>2.7303913025998638</v>
      </c>
      <c r="W33" s="29">
        <f t="shared" si="7"/>
        <v>12.31213624555255</v>
      </c>
      <c r="X33" s="29">
        <f t="shared" si="8"/>
        <v>11.389159584770198</v>
      </c>
      <c r="Y33" s="29">
        <f t="shared" si="9"/>
        <v>0.19285291728400528</v>
      </c>
      <c r="Z33" s="29">
        <f t="shared" si="10"/>
        <v>13.337301753220155</v>
      </c>
      <c r="AA33" s="29">
        <f t="shared" si="11"/>
        <v>10.93171536394072</v>
      </c>
      <c r="AB33" s="29">
        <f t="shared" si="12"/>
        <v>2.5984393065634395</v>
      </c>
      <c r="AC33" s="29">
        <f t="shared" si="13"/>
        <v>2.3446854680318538</v>
      </c>
      <c r="AD33" s="29">
        <f t="shared" si="14"/>
        <v>1.0251655076676069</v>
      </c>
      <c r="AE33" s="29">
        <f t="shared" si="4"/>
        <v>100</v>
      </c>
      <c r="AG33" s="29">
        <f t="shared" si="15"/>
        <v>4.9431247745952938</v>
      </c>
    </row>
    <row r="34" spans="1:33">
      <c r="A34" s="38" t="s">
        <v>81</v>
      </c>
      <c r="B34" s="31" t="s">
        <v>67</v>
      </c>
      <c r="C34" s="31" t="s">
        <v>82</v>
      </c>
      <c r="D34" s="36">
        <v>44.956207416340071</v>
      </c>
      <c r="E34" s="29">
        <v>2.4081941513415743</v>
      </c>
      <c r="F34" s="29">
        <v>13.864178474525175</v>
      </c>
      <c r="G34" s="29">
        <v>9.1589873466212381</v>
      </c>
      <c r="H34" s="29">
        <v>0.17549593005728067</v>
      </c>
      <c r="I34" s="29">
        <v>7.4195779318661454</v>
      </c>
      <c r="J34" s="29">
        <v>10.159264395538138</v>
      </c>
      <c r="K34" s="29">
        <v>4.7676394332227918</v>
      </c>
      <c r="L34" s="29">
        <v>2.1352004823635817</v>
      </c>
      <c r="M34" s="29">
        <v>0.90672897196261693</v>
      </c>
      <c r="N34" s="29">
        <v>2.9687620000000003</v>
      </c>
      <c r="P34" s="36">
        <f t="shared" si="0"/>
        <v>98.920236533838619</v>
      </c>
      <c r="Q34" s="29">
        <f t="shared" si="1"/>
        <v>0.44785276073619634</v>
      </c>
      <c r="R34" s="34">
        <f t="shared" si="2"/>
        <v>6.9028399155863731</v>
      </c>
      <c r="U34" s="29">
        <f t="shared" si="5"/>
        <v>46.853065713425423</v>
      </c>
      <c r="V34" s="29">
        <f t="shared" si="6"/>
        <v>2.5098042141002126</v>
      </c>
      <c r="W34" s="29">
        <f t="shared" si="7"/>
        <v>14.449156244738875</v>
      </c>
      <c r="X34" s="29">
        <f t="shared" si="8"/>
        <v>9.5454367857486062</v>
      </c>
      <c r="Y34" s="29">
        <f t="shared" si="9"/>
        <v>0.18290071195871993</v>
      </c>
      <c r="Z34" s="29">
        <f t="shared" si="10"/>
        <v>7.7326356555881048</v>
      </c>
      <c r="AA34" s="29">
        <f t="shared" si="11"/>
        <v>10.587918992277009</v>
      </c>
      <c r="AB34" s="29">
        <f t="shared" si="12"/>
        <v>4.9688026748785576</v>
      </c>
      <c r="AC34" s="29">
        <f t="shared" si="13"/>
        <v>2.2252919954977592</v>
      </c>
      <c r="AD34" s="29">
        <f t="shared" si="14"/>
        <v>0.94498701178671973</v>
      </c>
      <c r="AE34" s="29">
        <f t="shared" si="4"/>
        <v>99.999999999999986</v>
      </c>
      <c r="AG34" s="29">
        <f t="shared" si="15"/>
        <v>7.1940946703763169</v>
      </c>
    </row>
    <row r="35" spans="1:33">
      <c r="A35" s="35" t="s">
        <v>83</v>
      </c>
      <c r="B35" s="31" t="s">
        <v>67</v>
      </c>
      <c r="C35" s="31" t="s">
        <v>84</v>
      </c>
      <c r="D35" s="36">
        <v>46.24040635686984</v>
      </c>
      <c r="E35" s="29">
        <v>2.7819754576543954</v>
      </c>
      <c r="F35" s="29">
        <v>14.992860591430295</v>
      </c>
      <c r="G35" s="29">
        <v>11.157366531770304</v>
      </c>
      <c r="H35" s="29">
        <v>0.17884127942063971</v>
      </c>
      <c r="I35" s="29">
        <v>7.0741661637497488</v>
      </c>
      <c r="J35" s="29">
        <v>9.3196177831422258</v>
      </c>
      <c r="K35" s="29">
        <v>3.5569543351438342</v>
      </c>
      <c r="L35" s="29">
        <v>1.5102152484409574</v>
      </c>
      <c r="M35" s="29">
        <v>0.69549386441359884</v>
      </c>
      <c r="N35" s="29">
        <v>0.64</v>
      </c>
      <c r="P35" s="36">
        <f t="shared" ref="P35:P55" si="16">SUM(D35:O35)</f>
        <v>98.147897612035834</v>
      </c>
      <c r="Q35" s="29">
        <f t="shared" si="1"/>
        <v>0.42458100558659218</v>
      </c>
      <c r="R35" s="34">
        <f>K35+L35</f>
        <v>5.0671695835847919</v>
      </c>
      <c r="U35" s="29">
        <f t="shared" si="5"/>
        <v>47.422216547885228</v>
      </c>
      <c r="V35" s="29">
        <f t="shared" si="6"/>
        <v>2.8530770591765933</v>
      </c>
      <c r="W35" s="29">
        <f t="shared" si="7"/>
        <v>15.376047436776711</v>
      </c>
      <c r="X35" s="29">
        <f t="shared" si="8"/>
        <v>11.442525995343685</v>
      </c>
      <c r="Y35" s="29">
        <f t="shared" si="9"/>
        <v>0.18341209666135241</v>
      </c>
      <c r="Z35" s="29">
        <f t="shared" si="10"/>
        <v>7.2549673790490514</v>
      </c>
      <c r="AA35" s="29">
        <f t="shared" si="11"/>
        <v>9.5578081482415875</v>
      </c>
      <c r="AB35" s="29">
        <f t="shared" si="12"/>
        <v>3.6478628113757869</v>
      </c>
      <c r="AC35" s="29">
        <f t="shared" si="13"/>
        <v>1.5488132606958649</v>
      </c>
      <c r="AD35" s="29">
        <f t="shared" si="14"/>
        <v>0.71326926479414832</v>
      </c>
      <c r="AE35" s="29">
        <f t="shared" ref="AE35:AE55" si="17">SUM(U35:AD35)</f>
        <v>100.00000000000001</v>
      </c>
      <c r="AG35" s="29">
        <f t="shared" si="15"/>
        <v>5.1966760720716518</v>
      </c>
    </row>
    <row r="36" spans="1:33">
      <c r="A36" s="35" t="s">
        <v>85</v>
      </c>
      <c r="B36" s="31" t="s">
        <v>67</v>
      </c>
      <c r="C36" s="31" t="s">
        <v>86</v>
      </c>
      <c r="D36" s="36">
        <v>43.022820048309178</v>
      </c>
      <c r="E36" s="29">
        <v>2.5004216988727856</v>
      </c>
      <c r="F36" s="29">
        <v>12.881549919484703</v>
      </c>
      <c r="G36" s="29">
        <v>11.30207617354702</v>
      </c>
      <c r="H36" s="29">
        <v>0.1751268115942029</v>
      </c>
      <c r="I36" s="29">
        <v>10.283835547504026</v>
      </c>
      <c r="J36" s="29">
        <v>10.741111111111111</v>
      </c>
      <c r="K36" s="29">
        <v>2.2377314814814815</v>
      </c>
      <c r="L36" s="29">
        <v>1.2453462157809985</v>
      </c>
      <c r="M36" s="29">
        <v>0.9437389291465379</v>
      </c>
      <c r="N36" s="29">
        <v>2.69</v>
      </c>
      <c r="P36" s="36">
        <f t="shared" si="16"/>
        <v>98.023757936832027</v>
      </c>
      <c r="Q36" s="29">
        <f t="shared" si="1"/>
        <v>0.55652173913043479</v>
      </c>
      <c r="R36" s="34">
        <f>K36+L36</f>
        <v>3.48307769726248</v>
      </c>
      <c r="U36" s="29">
        <f t="shared" si="5"/>
        <v>45.128631220869337</v>
      </c>
      <c r="V36" s="29">
        <f t="shared" si="6"/>
        <v>2.6228082821717362</v>
      </c>
      <c r="W36" s="29">
        <f t="shared" si="7"/>
        <v>13.512055119048169</v>
      </c>
      <c r="X36" s="29">
        <f t="shared" si="8"/>
        <v>11.855271855574763</v>
      </c>
      <c r="Y36" s="29">
        <f t="shared" si="9"/>
        <v>0.18369863454899324</v>
      </c>
      <c r="Z36" s="29">
        <f t="shared" si="10"/>
        <v>10.78719203990477</v>
      </c>
      <c r="AA36" s="29">
        <f t="shared" si="11"/>
        <v>11.266849585671586</v>
      </c>
      <c r="AB36" s="29">
        <f t="shared" si="12"/>
        <v>2.3472603303482469</v>
      </c>
      <c r="AC36" s="29">
        <f t="shared" si="13"/>
        <v>1.3063014012372853</v>
      </c>
      <c r="AD36" s="29">
        <f t="shared" si="14"/>
        <v>0.98993153062513028</v>
      </c>
      <c r="AE36" s="29">
        <f t="shared" si="17"/>
        <v>100.00000000000001</v>
      </c>
      <c r="AG36" s="29">
        <f t="shared" si="15"/>
        <v>3.6535617315855324</v>
      </c>
    </row>
    <row r="37" spans="1:33">
      <c r="A37" s="35" t="s">
        <v>87</v>
      </c>
      <c r="B37" s="31" t="s">
        <v>67</v>
      </c>
      <c r="C37" s="31" t="s">
        <v>88</v>
      </c>
      <c r="D37" s="36">
        <v>46.335369458128085</v>
      </c>
      <c r="E37" s="29">
        <v>3.0535638886096312</v>
      </c>
      <c r="F37" s="29">
        <v>14.952612848094905</v>
      </c>
      <c r="G37" s="29">
        <v>11.017125529237331</v>
      </c>
      <c r="H37" s="29">
        <v>0.16745350356891528</v>
      </c>
      <c r="I37" s="29">
        <v>6.6488891122951648</v>
      </c>
      <c r="J37" s="29">
        <v>9.4266472303207003</v>
      </c>
      <c r="K37" s="29">
        <v>2.8368593545792704</v>
      </c>
      <c r="L37" s="29">
        <v>1.5169317382125265</v>
      </c>
      <c r="M37" s="29">
        <v>0.76831607519855238</v>
      </c>
      <c r="N37" s="29">
        <v>1.49</v>
      </c>
      <c r="P37" s="36">
        <f t="shared" si="16"/>
        <v>98.213768738245079</v>
      </c>
      <c r="Q37" s="29">
        <f t="shared" si="1"/>
        <v>0.53472222222222221</v>
      </c>
      <c r="R37" s="34">
        <f>K37+L37</f>
        <v>4.3537910927917967</v>
      </c>
      <c r="U37" s="29">
        <f t="shared" si="5"/>
        <v>47.90484289701466</v>
      </c>
      <c r="V37" s="29">
        <f t="shared" si="6"/>
        <v>3.1569943235702684</v>
      </c>
      <c r="W37" s="29">
        <f t="shared" si="7"/>
        <v>15.45908833283764</v>
      </c>
      <c r="X37" s="29">
        <f t="shared" si="8"/>
        <v>11.390298034242232</v>
      </c>
      <c r="Y37" s="29">
        <f t="shared" si="9"/>
        <v>0.17312549516353087</v>
      </c>
      <c r="Z37" s="29">
        <f t="shared" si="10"/>
        <v>6.8741005432578426</v>
      </c>
      <c r="AA37" s="29">
        <f t="shared" si="11"/>
        <v>9.7459469924411195</v>
      </c>
      <c r="AB37" s="29">
        <f t="shared" si="12"/>
        <v>2.9329495651233461</v>
      </c>
      <c r="AC37" s="29">
        <f t="shared" si="13"/>
        <v>1.5683133091284558</v>
      </c>
      <c r="AD37" s="29">
        <f t="shared" si="14"/>
        <v>0.79434050722090621</v>
      </c>
      <c r="AE37" s="29">
        <f t="shared" si="17"/>
        <v>100.00000000000001</v>
      </c>
      <c r="AG37" s="29">
        <f t="shared" si="15"/>
        <v>4.5012628742518022</v>
      </c>
    </row>
    <row r="38" spans="1:33">
      <c r="A38" s="42" t="s">
        <v>89</v>
      </c>
      <c r="B38" s="43" t="s">
        <v>67</v>
      </c>
      <c r="C38" s="43" t="s">
        <v>90</v>
      </c>
      <c r="D38" s="44">
        <v>43.808036272040304</v>
      </c>
      <c r="E38" s="45">
        <v>2.291437783375315</v>
      </c>
      <c r="F38" s="45">
        <v>12.946140050377833</v>
      </c>
      <c r="G38" s="45">
        <v>9.9613239181147257</v>
      </c>
      <c r="H38" s="45">
        <v>0.17403324937027706</v>
      </c>
      <c r="I38" s="45">
        <v>9.7265249370277083</v>
      </c>
      <c r="J38" s="45">
        <v>10.616028211586901</v>
      </c>
      <c r="K38" s="45">
        <v>3.5096705289672538</v>
      </c>
      <c r="L38" s="45">
        <v>0.91850881612090673</v>
      </c>
      <c r="M38" s="45">
        <v>0.81215516372795959</v>
      </c>
      <c r="N38" s="45">
        <v>3.29</v>
      </c>
      <c r="O38" s="21"/>
      <c r="P38" s="44">
        <f t="shared" si="16"/>
        <v>98.053858930709183</v>
      </c>
      <c r="Q38" s="45">
        <f t="shared" si="1"/>
        <v>0.26170798898071629</v>
      </c>
      <c r="R38" s="46">
        <f>K38+L38</f>
        <v>4.4281793450881608</v>
      </c>
      <c r="U38" s="29">
        <f t="shared" si="5"/>
        <v>46.228632694319153</v>
      </c>
      <c r="V38" s="29">
        <f t="shared" si="6"/>
        <v>2.41805030866335</v>
      </c>
      <c r="W38" s="29">
        <f t="shared" si="7"/>
        <v>13.661474106752006</v>
      </c>
      <c r="X38" s="29">
        <f t="shared" si="8"/>
        <v>10.511733091619234</v>
      </c>
      <c r="Y38" s="29">
        <f t="shared" si="9"/>
        <v>0.18364939053139365</v>
      </c>
      <c r="Z38" s="29">
        <f t="shared" si="10"/>
        <v>10.263960381921224</v>
      </c>
      <c r="AA38" s="29">
        <f t="shared" si="11"/>
        <v>11.202612822415013</v>
      </c>
      <c r="AB38" s="29">
        <f t="shared" si="12"/>
        <v>3.7035960423831051</v>
      </c>
      <c r="AC38" s="29">
        <f t="shared" si="13"/>
        <v>0.96926067224902213</v>
      </c>
      <c r="AD38" s="29">
        <f t="shared" si="14"/>
        <v>0.85703048914650359</v>
      </c>
      <c r="AE38" s="29">
        <f t="shared" si="17"/>
        <v>100.00000000000001</v>
      </c>
      <c r="AG38" s="29">
        <f t="shared" si="15"/>
        <v>4.6728567146321272</v>
      </c>
    </row>
    <row r="39" spans="1:33">
      <c r="A39" s="30">
        <v>6</v>
      </c>
      <c r="B39" s="31" t="s">
        <v>91</v>
      </c>
      <c r="C39" s="31" t="s">
        <v>92</v>
      </c>
      <c r="D39" s="32">
        <v>61.82</v>
      </c>
      <c r="E39" s="33">
        <v>0.39</v>
      </c>
      <c r="F39" s="33">
        <v>18.920000000000002</v>
      </c>
      <c r="G39" s="50">
        <v>2.0956731371321227</v>
      </c>
      <c r="H39" s="33">
        <v>0.15</v>
      </c>
      <c r="I39" s="33">
        <v>0.34</v>
      </c>
      <c r="J39" s="33">
        <v>1.58</v>
      </c>
      <c r="K39" s="33">
        <v>6.9</v>
      </c>
      <c r="L39" s="33">
        <v>5.83</v>
      </c>
      <c r="M39" s="33">
        <v>0.04</v>
      </c>
      <c r="N39" s="33">
        <v>1.0900000000000001</v>
      </c>
      <c r="O39" s="33">
        <v>7.0000000000000007E-2</v>
      </c>
      <c r="P39" s="36">
        <f t="shared" si="16"/>
        <v>99.225673137132134</v>
      </c>
      <c r="Q39" s="29">
        <f t="shared" si="1"/>
        <v>0.84492753623188399</v>
      </c>
      <c r="R39" s="34">
        <f t="shared" si="2"/>
        <v>12.73</v>
      </c>
      <c r="U39" s="29">
        <f t="shared" si="5"/>
        <v>63.039387812647483</v>
      </c>
      <c r="V39" s="29">
        <f t="shared" si="6"/>
        <v>0.39769267626872412</v>
      </c>
      <c r="W39" s="29">
        <f t="shared" si="7"/>
        <v>19.293193423087846</v>
      </c>
      <c r="X39" s="29">
        <f t="shared" si="8"/>
        <v>2.1370098935655042</v>
      </c>
      <c r="Y39" s="29">
        <f t="shared" si="9"/>
        <v>0.15295872164181695</v>
      </c>
      <c r="Z39" s="29">
        <f t="shared" si="10"/>
        <v>0.34670643572145177</v>
      </c>
      <c r="AA39" s="29">
        <f t="shared" si="11"/>
        <v>1.6111652012938051</v>
      </c>
      <c r="AB39" s="29">
        <f t="shared" si="12"/>
        <v>7.036101195523579</v>
      </c>
      <c r="AC39" s="29">
        <f t="shared" si="13"/>
        <v>5.9449956478119521</v>
      </c>
      <c r="AD39" s="29">
        <f t="shared" si="14"/>
        <v>4.0788992437817854E-2</v>
      </c>
      <c r="AE39" s="29">
        <f t="shared" si="17"/>
        <v>99.999999999999986</v>
      </c>
      <c r="AG39" s="29">
        <f t="shared" si="15"/>
        <v>12.981096843335532</v>
      </c>
    </row>
    <row r="40" spans="1:33">
      <c r="A40" s="35">
        <v>47</v>
      </c>
      <c r="B40" s="31" t="s">
        <v>91</v>
      </c>
      <c r="C40" s="31" t="s">
        <v>93</v>
      </c>
      <c r="D40" s="36">
        <v>57.153227391217165</v>
      </c>
      <c r="E40" s="29">
        <v>0.34574293162221775</v>
      </c>
      <c r="F40" s="29">
        <v>20.389228995388009</v>
      </c>
      <c r="G40" s="29">
        <v>2.2295771914285596</v>
      </c>
      <c r="H40" s="29">
        <v>0.19207940645678767</v>
      </c>
      <c r="I40" s="29">
        <v>0.47059454581912974</v>
      </c>
      <c r="J40" s="29">
        <v>2.055249649087628</v>
      </c>
      <c r="K40" s="29">
        <v>7.1453539201925009</v>
      </c>
      <c r="L40" s="29">
        <v>5.5126789653098056</v>
      </c>
      <c r="M40" s="29">
        <v>4.8019851614196918E-2</v>
      </c>
      <c r="N40" s="29">
        <v>3.9800618000000001</v>
      </c>
      <c r="O40" s="29"/>
      <c r="P40" s="36">
        <f t="shared" si="16"/>
        <v>99.521814648136001</v>
      </c>
      <c r="Q40" s="29">
        <f t="shared" si="1"/>
        <v>0.771505376344086</v>
      </c>
      <c r="R40" s="34">
        <f t="shared" si="2"/>
        <v>12.658032885502307</v>
      </c>
      <c r="U40" s="29">
        <f t="shared" si="5"/>
        <v>59.820157875962821</v>
      </c>
      <c r="V40" s="29">
        <f t="shared" si="6"/>
        <v>0.36187627012849294</v>
      </c>
      <c r="W40" s="29">
        <f t="shared" si="7"/>
        <v>21.340647818966406</v>
      </c>
      <c r="X40" s="29">
        <f t="shared" si="8"/>
        <v>2.3336155397656158</v>
      </c>
      <c r="Y40" s="29">
        <f t="shared" si="9"/>
        <v>0.20104237229360725</v>
      </c>
      <c r="Z40" s="29">
        <f t="shared" si="10"/>
        <v>0.49255381211933769</v>
      </c>
      <c r="AA40" s="29">
        <f t="shared" si="11"/>
        <v>2.151153383541597</v>
      </c>
      <c r="AB40" s="29">
        <f t="shared" si="12"/>
        <v>7.4787762493221885</v>
      </c>
      <c r="AC40" s="29">
        <f t="shared" si="13"/>
        <v>5.7699160848265274</v>
      </c>
      <c r="AD40" s="29">
        <f t="shared" si="14"/>
        <v>5.0260593073401812E-2</v>
      </c>
      <c r="AE40" s="29">
        <f t="shared" si="17"/>
        <v>100.00000000000001</v>
      </c>
      <c r="AG40" s="29">
        <f t="shared" si="15"/>
        <v>13.248692334148716</v>
      </c>
    </row>
    <row r="41" spans="1:33">
      <c r="A41" s="35">
        <v>48</v>
      </c>
      <c r="B41" s="31" t="s">
        <v>91</v>
      </c>
      <c r="C41" s="31" t="s">
        <v>94</v>
      </c>
      <c r="D41" s="36">
        <v>57.589674460794193</v>
      </c>
      <c r="E41" s="29">
        <v>0.22079721830276156</v>
      </c>
      <c r="F41" s="29">
        <v>20.466942148760332</v>
      </c>
      <c r="G41" s="29">
        <v>1.9694840166574166</v>
      </c>
      <c r="H41" s="29">
        <v>0.21119733924611972</v>
      </c>
      <c r="I41" s="29">
        <v>0.1535980649062689</v>
      </c>
      <c r="J41" s="29">
        <v>0.87358899415440439</v>
      </c>
      <c r="K41" s="29">
        <v>7.91990022172949</v>
      </c>
      <c r="L41" s="29">
        <v>5.6063293690788143</v>
      </c>
      <c r="M41" s="29">
        <v>1.9199758113283612E-2</v>
      </c>
      <c r="N41" s="29">
        <v>3.97</v>
      </c>
      <c r="O41" s="29"/>
      <c r="P41" s="36">
        <f t="shared" si="16"/>
        <v>99.000711591743098</v>
      </c>
      <c r="Q41" s="29">
        <f t="shared" si="1"/>
        <v>0.70787878787878777</v>
      </c>
      <c r="R41" s="34">
        <f t="shared" si="2"/>
        <v>13.526229590808304</v>
      </c>
      <c r="U41" s="29">
        <f t="shared" si="5"/>
        <v>60.601118834301104</v>
      </c>
      <c r="V41" s="29">
        <f t="shared" si="6"/>
        <v>0.23234301270027097</v>
      </c>
      <c r="W41" s="29">
        <f t="shared" si="7"/>
        <v>21.537187090303377</v>
      </c>
      <c r="X41" s="29">
        <f t="shared" si="8"/>
        <v>2.0724710818944754</v>
      </c>
      <c r="Y41" s="29">
        <f t="shared" si="9"/>
        <v>0.2222411425828679</v>
      </c>
      <c r="Z41" s="29">
        <f t="shared" si="10"/>
        <v>0.16162992187844935</v>
      </c>
      <c r="AA41" s="29">
        <f t="shared" si="11"/>
        <v>0.91927018068368083</v>
      </c>
      <c r="AB41" s="29">
        <f t="shared" si="12"/>
        <v>8.3340428468575443</v>
      </c>
      <c r="AC41" s="29">
        <f t="shared" si="13"/>
        <v>5.8994921485634011</v>
      </c>
      <c r="AD41" s="29">
        <f t="shared" si="14"/>
        <v>2.0203740234806169E-2</v>
      </c>
      <c r="AE41" s="29">
        <f t="shared" si="17"/>
        <v>99.999999999999972</v>
      </c>
      <c r="AG41" s="29">
        <f t="shared" si="15"/>
        <v>14.233534995420946</v>
      </c>
    </row>
    <row r="42" spans="1:33">
      <c r="A42" s="35">
        <v>49</v>
      </c>
      <c r="B42" s="31" t="s">
        <v>91</v>
      </c>
      <c r="C42" s="31" t="s">
        <v>95</v>
      </c>
      <c r="D42" s="36">
        <v>57.680748965378022</v>
      </c>
      <c r="E42" s="29">
        <v>0.47847582517411935</v>
      </c>
      <c r="F42" s="29">
        <v>20.095984657313011</v>
      </c>
      <c r="G42" s="29">
        <v>2.5920213893459265</v>
      </c>
      <c r="H42" s="29">
        <v>0.17576662965579892</v>
      </c>
      <c r="I42" s="29">
        <v>0.56635914000201881</v>
      </c>
      <c r="J42" s="29">
        <v>2.3728495003532859</v>
      </c>
      <c r="K42" s="29">
        <v>6.7377208034722926</v>
      </c>
      <c r="L42" s="29">
        <v>5.6733562127788435</v>
      </c>
      <c r="M42" s="29">
        <v>7.8118502069243978E-2</v>
      </c>
      <c r="N42" s="29">
        <v>2.5203914000000003</v>
      </c>
      <c r="O42" s="29"/>
      <c r="P42" s="36">
        <f t="shared" si="16"/>
        <v>98.971793025542553</v>
      </c>
      <c r="Q42" s="29">
        <f t="shared" si="1"/>
        <v>0.84202898550724636</v>
      </c>
      <c r="R42" s="34">
        <f t="shared" si="2"/>
        <v>12.411077016251136</v>
      </c>
      <c r="U42" s="29">
        <f t="shared" si="5"/>
        <v>59.802914206798661</v>
      </c>
      <c r="V42" s="29">
        <f t="shared" si="6"/>
        <v>0.49607970139379282</v>
      </c>
      <c r="W42" s="29">
        <f t="shared" si="7"/>
        <v>20.835347458539296</v>
      </c>
      <c r="X42" s="29">
        <f t="shared" si="8"/>
        <v>2.6873859225074228</v>
      </c>
      <c r="Y42" s="29">
        <f t="shared" si="9"/>
        <v>0.18223335969567897</v>
      </c>
      <c r="Z42" s="29">
        <f t="shared" si="10"/>
        <v>0.58719638124163231</v>
      </c>
      <c r="AA42" s="29">
        <f t="shared" si="11"/>
        <v>2.4601503558916669</v>
      </c>
      <c r="AB42" s="29">
        <f t="shared" si="12"/>
        <v>6.9856121216676943</v>
      </c>
      <c r="AC42" s="29">
        <f t="shared" si="13"/>
        <v>5.8820878879549721</v>
      </c>
      <c r="AD42" s="29">
        <f t="shared" si="14"/>
        <v>8.0992604309190669E-2</v>
      </c>
      <c r="AE42" s="29">
        <f t="shared" si="17"/>
        <v>99.999999999999986</v>
      </c>
      <c r="AG42" s="29">
        <f t="shared" si="15"/>
        <v>12.867700009622666</v>
      </c>
    </row>
    <row r="43" spans="1:33">
      <c r="A43" s="35">
        <v>50</v>
      </c>
      <c r="B43" s="31" t="s">
        <v>91</v>
      </c>
      <c r="C43" s="31" t="s">
        <v>96</v>
      </c>
      <c r="D43" s="36">
        <v>58.443437876960196</v>
      </c>
      <c r="E43" s="29">
        <v>0.5615772014475271</v>
      </c>
      <c r="F43" s="29">
        <v>19.487714113389629</v>
      </c>
      <c r="G43" s="29">
        <v>2.7747964573780903</v>
      </c>
      <c r="H43" s="29">
        <v>0.15763570566948132</v>
      </c>
      <c r="I43" s="29">
        <v>0.98522316043425817</v>
      </c>
      <c r="J43" s="29">
        <v>1.8226628468033776</v>
      </c>
      <c r="K43" s="29">
        <v>7.8522285886610375</v>
      </c>
      <c r="L43" s="29">
        <v>5.5271019300361885</v>
      </c>
      <c r="M43" s="29">
        <v>8.8670084439083238E-2</v>
      </c>
      <c r="N43" s="29">
        <v>1.5546184000000001</v>
      </c>
      <c r="O43" s="29"/>
      <c r="P43" s="36">
        <f t="shared" si="16"/>
        <v>99.255666365218858</v>
      </c>
      <c r="Q43" s="29">
        <f t="shared" si="1"/>
        <v>0.70388958594730244</v>
      </c>
      <c r="R43" s="34">
        <f t="shared" si="2"/>
        <v>13.379330518697227</v>
      </c>
      <c r="U43" s="29">
        <f t="shared" si="5"/>
        <v>59.818639711792855</v>
      </c>
      <c r="V43" s="29">
        <f t="shared" si="6"/>
        <v>0.57479137956375459</v>
      </c>
      <c r="W43" s="29">
        <f t="shared" si="7"/>
        <v>19.946269276791348</v>
      </c>
      <c r="X43" s="29">
        <f t="shared" si="8"/>
        <v>2.8400887351442794</v>
      </c>
      <c r="Y43" s="29">
        <f t="shared" si="9"/>
        <v>0.16134494864947499</v>
      </c>
      <c r="Z43" s="29">
        <f t="shared" si="10"/>
        <v>1.0084059290592187</v>
      </c>
      <c r="AA43" s="29">
        <f t="shared" si="11"/>
        <v>1.8655509687595546</v>
      </c>
      <c r="AB43" s="29">
        <f t="shared" si="12"/>
        <v>8.0369952546019725</v>
      </c>
      <c r="AC43" s="29">
        <f t="shared" si="13"/>
        <v>5.657157262022217</v>
      </c>
      <c r="AD43" s="29">
        <f t="shared" si="14"/>
        <v>9.075653361532969E-2</v>
      </c>
      <c r="AE43" s="29">
        <f t="shared" si="17"/>
        <v>100.00000000000001</v>
      </c>
      <c r="AG43" s="29">
        <f t="shared" si="15"/>
        <v>13.69415251662419</v>
      </c>
    </row>
    <row r="44" spans="1:33">
      <c r="A44" s="35">
        <v>52</v>
      </c>
      <c r="B44" s="31" t="s">
        <v>91</v>
      </c>
      <c r="C44" s="31" t="s">
        <v>97</v>
      </c>
      <c r="D44" s="36">
        <v>59.994550408719356</v>
      </c>
      <c r="E44" s="29">
        <v>0.52470481380563128</v>
      </c>
      <c r="F44" s="29">
        <v>19.671480472297912</v>
      </c>
      <c r="G44" s="29">
        <v>2.4943031258353967</v>
      </c>
      <c r="H44" s="29">
        <v>0.14850136239782016</v>
      </c>
      <c r="I44" s="29">
        <v>0.31680290644868303</v>
      </c>
      <c r="J44" s="29">
        <v>2.0394187102633969</v>
      </c>
      <c r="K44" s="29">
        <v>6.8706630336058137</v>
      </c>
      <c r="L44" s="29">
        <v>5.6925522252497736</v>
      </c>
      <c r="M44" s="29">
        <v>6.930063578564942E-2</v>
      </c>
      <c r="N44" s="29">
        <v>1.028969</v>
      </c>
      <c r="O44" s="29"/>
      <c r="P44" s="36">
        <f t="shared" si="16"/>
        <v>98.85124669440944</v>
      </c>
      <c r="Q44" s="29">
        <f t="shared" si="1"/>
        <v>0.82853025936599423</v>
      </c>
      <c r="R44" s="34">
        <f t="shared" si="2"/>
        <v>12.563215258855587</v>
      </c>
      <c r="U44" s="29">
        <f t="shared" si="5"/>
        <v>61.330150782359119</v>
      </c>
      <c r="V44" s="29">
        <f t="shared" si="6"/>
        <v>0.53638580717244766</v>
      </c>
      <c r="W44" s="29">
        <f t="shared" si="7"/>
        <v>20.109407525502895</v>
      </c>
      <c r="X44" s="29">
        <f t="shared" si="8"/>
        <v>2.5498313723868105</v>
      </c>
      <c r="Y44" s="29">
        <f t="shared" si="9"/>
        <v>0.15180730391673045</v>
      </c>
      <c r="Z44" s="29">
        <f t="shared" si="10"/>
        <v>0.32385558168902501</v>
      </c>
      <c r="AA44" s="29">
        <f t="shared" si="11"/>
        <v>2.0848203071230982</v>
      </c>
      <c r="AB44" s="29">
        <f t="shared" si="12"/>
        <v>7.0236179278807302</v>
      </c>
      <c r="AC44" s="29">
        <f t="shared" si="13"/>
        <v>5.8192799834746687</v>
      </c>
      <c r="AD44" s="29">
        <f t="shared" si="14"/>
        <v>7.0843408494474236E-2</v>
      </c>
      <c r="AE44" s="29">
        <f t="shared" si="17"/>
        <v>100</v>
      </c>
      <c r="AG44" s="29">
        <f t="shared" si="15"/>
        <v>12.842897911355399</v>
      </c>
    </row>
    <row r="45" spans="1:33">
      <c r="A45" s="35">
        <v>54</v>
      </c>
      <c r="B45" s="31" t="s">
        <v>91</v>
      </c>
      <c r="C45" s="31" t="s">
        <v>98</v>
      </c>
      <c r="D45" s="36">
        <v>62.188363014387761</v>
      </c>
      <c r="E45" s="29">
        <v>0.56007847872019312</v>
      </c>
      <c r="F45" s="29">
        <v>20.722903712647145</v>
      </c>
      <c r="G45" s="29">
        <v>1.5826282451948745</v>
      </c>
      <c r="H45" s="29">
        <v>2.9477814669483848E-2</v>
      </c>
      <c r="I45" s="29">
        <v>0.10808532045477412</v>
      </c>
      <c r="J45" s="29">
        <v>0.81555287252238651</v>
      </c>
      <c r="K45" s="29">
        <v>5.1291397524901896</v>
      </c>
      <c r="L45" s="29">
        <v>6.2394707717074143</v>
      </c>
      <c r="M45" s="29">
        <v>0.10808532045477412</v>
      </c>
      <c r="N45" s="29">
        <v>1.73</v>
      </c>
      <c r="O45" s="29"/>
      <c r="P45" s="36">
        <f t="shared" si="16"/>
        <v>99.213785303249011</v>
      </c>
      <c r="Q45" s="29">
        <f t="shared" si="1"/>
        <v>1.2164750957854407</v>
      </c>
      <c r="R45" s="34">
        <f t="shared" si="2"/>
        <v>11.368610524197603</v>
      </c>
      <c r="U45" s="29">
        <f t="shared" si="5"/>
        <v>63.793545583949651</v>
      </c>
      <c r="V45" s="29">
        <f t="shared" si="6"/>
        <v>0.57453501315928734</v>
      </c>
      <c r="W45" s="29">
        <f t="shared" si="7"/>
        <v>21.257795486893631</v>
      </c>
      <c r="X45" s="29">
        <f t="shared" si="8"/>
        <v>1.623478448514994</v>
      </c>
      <c r="Y45" s="29">
        <f t="shared" si="9"/>
        <v>3.0238684903120389E-2</v>
      </c>
      <c r="Z45" s="29">
        <f t="shared" si="10"/>
        <v>0.11087517797810809</v>
      </c>
      <c r="AA45" s="29">
        <f t="shared" si="11"/>
        <v>0.83660361565299735</v>
      </c>
      <c r="AB45" s="29">
        <f t="shared" si="12"/>
        <v>5.2615311731429468</v>
      </c>
      <c r="AC45" s="29">
        <f t="shared" si="13"/>
        <v>6.4005216378271488</v>
      </c>
      <c r="AD45" s="29">
        <f t="shared" si="14"/>
        <v>0.11087517797810809</v>
      </c>
      <c r="AE45" s="29">
        <f t="shared" si="17"/>
        <v>99.999999999999986</v>
      </c>
      <c r="AG45" s="29">
        <f t="shared" si="15"/>
        <v>11.662052810970096</v>
      </c>
    </row>
    <row r="46" spans="1:33">
      <c r="A46" s="35">
        <v>56</v>
      </c>
      <c r="B46" s="31" t="s">
        <v>99</v>
      </c>
      <c r="C46" s="31" t="s">
        <v>100</v>
      </c>
      <c r="D46" s="36">
        <v>70.158736059479551</v>
      </c>
      <c r="E46" s="29">
        <v>0.2794373555711846</v>
      </c>
      <c r="F46" s="29">
        <v>15.408974178639605</v>
      </c>
      <c r="G46" s="29">
        <v>1.9307086544077134</v>
      </c>
      <c r="H46" s="29">
        <v>8.9819150005023607E-2</v>
      </c>
      <c r="I46" s="29">
        <v>9.9799055561137339E-3</v>
      </c>
      <c r="J46" s="29">
        <v>0.21955792223450216</v>
      </c>
      <c r="K46" s="29">
        <v>5.7983251281020793</v>
      </c>
      <c r="L46" s="29">
        <v>5.1895508891791415</v>
      </c>
      <c r="M46" s="29">
        <v>2.99397166683412E-2</v>
      </c>
      <c r="N46" s="29">
        <v>0.2</v>
      </c>
      <c r="O46" s="29"/>
      <c r="P46" s="36">
        <f t="shared" si="16"/>
        <v>99.315028959843261</v>
      </c>
      <c r="Q46" s="29">
        <f t="shared" si="1"/>
        <v>0.89500860585197939</v>
      </c>
      <c r="R46" s="34">
        <f t="shared" si="2"/>
        <v>10.98787601728122</v>
      </c>
      <c r="U46" s="29">
        <f t="shared" si="5"/>
        <v>70.785164263942818</v>
      </c>
      <c r="V46" s="29">
        <f t="shared" si="6"/>
        <v>0.28193237544671401</v>
      </c>
      <c r="W46" s="29">
        <f t="shared" si="7"/>
        <v>15.546556703204512</v>
      </c>
      <c r="X46" s="29">
        <f t="shared" si="8"/>
        <v>1.9479474249964106</v>
      </c>
      <c r="Y46" s="29">
        <f t="shared" si="9"/>
        <v>9.0621120679300907E-2</v>
      </c>
      <c r="Z46" s="29">
        <f t="shared" si="10"/>
        <v>1.0069013408811212E-2</v>
      </c>
      <c r="AA46" s="29">
        <f t="shared" si="11"/>
        <v>0.22151829499384668</v>
      </c>
      <c r="AB46" s="29">
        <f t="shared" si="12"/>
        <v>5.8500967905193146</v>
      </c>
      <c r="AC46" s="29">
        <f t="shared" si="13"/>
        <v>5.23588697258183</v>
      </c>
      <c r="AD46" s="29">
        <f t="shared" si="14"/>
        <v>3.0207040226433637E-2</v>
      </c>
      <c r="AE46" s="29">
        <f t="shared" si="17"/>
        <v>99.999999999999986</v>
      </c>
      <c r="AG46" s="29">
        <f t="shared" si="15"/>
        <v>11.085983763101144</v>
      </c>
    </row>
    <row r="47" spans="1:33">
      <c r="A47" s="30">
        <v>7</v>
      </c>
      <c r="B47" s="31" t="s">
        <v>101</v>
      </c>
      <c r="C47" s="31" t="s">
        <v>102</v>
      </c>
      <c r="D47" s="32">
        <v>56.67</v>
      </c>
      <c r="E47" s="33">
        <v>1.47</v>
      </c>
      <c r="F47" s="33">
        <v>17.850000000000001</v>
      </c>
      <c r="G47" s="50">
        <v>5.9201941139636816</v>
      </c>
      <c r="H47" s="33">
        <v>0.14000000000000001</v>
      </c>
      <c r="I47" s="33">
        <v>1.9</v>
      </c>
      <c r="J47" s="33">
        <v>4.6500000000000004</v>
      </c>
      <c r="K47" s="33">
        <v>5.34</v>
      </c>
      <c r="L47" s="33">
        <v>3.54</v>
      </c>
      <c r="M47" s="33">
        <v>0.37</v>
      </c>
      <c r="N47" s="33">
        <v>0.98</v>
      </c>
      <c r="O47" s="33">
        <v>0.05</v>
      </c>
      <c r="P47" s="36">
        <f t="shared" si="16"/>
        <v>98.880194113963711</v>
      </c>
      <c r="Q47" s="29">
        <f t="shared" si="1"/>
        <v>0.66292134831460681</v>
      </c>
      <c r="R47" s="34">
        <f t="shared" si="2"/>
        <v>8.879999999999999</v>
      </c>
      <c r="U47" s="29">
        <f t="shared" si="5"/>
        <v>57.915061398854093</v>
      </c>
      <c r="V47" s="29">
        <f t="shared" si="6"/>
        <v>1.5022964576727638</v>
      </c>
      <c r="W47" s="29">
        <f t="shared" si="7"/>
        <v>18.242171271740702</v>
      </c>
      <c r="X47" s="29">
        <f t="shared" si="8"/>
        <v>6.0502630245869282</v>
      </c>
      <c r="Y47" s="29">
        <f t="shared" si="9"/>
        <v>0.1430758531116918</v>
      </c>
      <c r="Z47" s="29">
        <f t="shared" si="10"/>
        <v>1.9417437208015313</v>
      </c>
      <c r="AA47" s="29">
        <f t="shared" si="11"/>
        <v>4.7521622640669055</v>
      </c>
      <c r="AB47" s="29">
        <f t="shared" si="12"/>
        <v>5.4573218258316718</v>
      </c>
      <c r="AC47" s="29">
        <f t="shared" si="13"/>
        <v>3.6177751429670639</v>
      </c>
      <c r="AD47" s="29">
        <f t="shared" si="14"/>
        <v>0.37812904036661399</v>
      </c>
      <c r="AE47" s="29">
        <f t="shared" si="17"/>
        <v>99.999999999999972</v>
      </c>
      <c r="AG47" s="29">
        <f t="shared" si="15"/>
        <v>9.0750969687987357</v>
      </c>
    </row>
    <row r="48" spans="1:33">
      <c r="A48" s="30">
        <v>12</v>
      </c>
      <c r="B48" s="31" t="s">
        <v>101</v>
      </c>
      <c r="C48" s="31" t="s">
        <v>103</v>
      </c>
      <c r="D48" s="32">
        <v>56.38</v>
      </c>
      <c r="E48" s="33">
        <v>1.51</v>
      </c>
      <c r="F48" s="33">
        <v>19.48</v>
      </c>
      <c r="G48" s="50">
        <v>4.3842767689417661</v>
      </c>
      <c r="H48" s="33">
        <v>7.0000000000000007E-2</v>
      </c>
      <c r="I48" s="33">
        <v>0.79</v>
      </c>
      <c r="J48" s="33">
        <v>5.48</v>
      </c>
      <c r="K48" s="33">
        <v>5</v>
      </c>
      <c r="L48" s="33">
        <v>3.36</v>
      </c>
      <c r="M48" s="33">
        <v>0.51</v>
      </c>
      <c r="N48" s="33">
        <v>0.81</v>
      </c>
      <c r="O48" s="33">
        <v>7.0000000000000007E-2</v>
      </c>
      <c r="P48" s="36">
        <f t="shared" si="16"/>
        <v>97.844276768941768</v>
      </c>
      <c r="Q48" s="29">
        <f t="shared" si="1"/>
        <v>0.67199999999999993</v>
      </c>
      <c r="R48" s="34">
        <f t="shared" si="2"/>
        <v>8.36</v>
      </c>
      <c r="U48" s="29">
        <f t="shared" si="5"/>
        <v>58.145125069461514</v>
      </c>
      <c r="V48" s="29">
        <f t="shared" si="6"/>
        <v>1.5572745451381143</v>
      </c>
      <c r="W48" s="29">
        <f t="shared" si="7"/>
        <v>20.08987293992746</v>
      </c>
      <c r="X48" s="29">
        <f t="shared" si="8"/>
        <v>4.521538153055225</v>
      </c>
      <c r="Y48" s="29">
        <f t="shared" si="9"/>
        <v>7.2191535205078136E-2</v>
      </c>
      <c r="Z48" s="29">
        <f t="shared" si="10"/>
        <v>0.8147330401715962</v>
      </c>
      <c r="AA48" s="29">
        <f t="shared" si="11"/>
        <v>5.6515658989118318</v>
      </c>
      <c r="AB48" s="29">
        <f t="shared" si="12"/>
        <v>5.1565382289341519</v>
      </c>
      <c r="AC48" s="29">
        <f t="shared" si="13"/>
        <v>3.4651936898437508</v>
      </c>
      <c r="AD48" s="29">
        <f t="shared" si="14"/>
        <v>0.5259668993512836</v>
      </c>
      <c r="AE48" s="29">
        <f t="shared" si="17"/>
        <v>100</v>
      </c>
      <c r="AG48" s="29">
        <f t="shared" si="15"/>
        <v>8.6217319187779022</v>
      </c>
    </row>
    <row r="49" spans="1:33">
      <c r="A49" s="30">
        <v>14</v>
      </c>
      <c r="B49" s="31" t="s">
        <v>101</v>
      </c>
      <c r="C49" s="31" t="s">
        <v>104</v>
      </c>
      <c r="D49" s="32">
        <v>58.83</v>
      </c>
      <c r="E49" s="33">
        <v>1.46</v>
      </c>
      <c r="F49" s="33">
        <v>17.27</v>
      </c>
      <c r="G49" s="50">
        <v>6.0910832811521605</v>
      </c>
      <c r="H49" s="33">
        <v>0.11</v>
      </c>
      <c r="I49" s="33">
        <v>1.79</v>
      </c>
      <c r="J49" s="33">
        <v>4.6399999999999997</v>
      </c>
      <c r="K49" s="33">
        <v>4.3499999999999996</v>
      </c>
      <c r="L49" s="33">
        <v>3.29</v>
      </c>
      <c r="M49" s="33">
        <v>0.48</v>
      </c>
      <c r="N49" s="33">
        <v>0.68</v>
      </c>
      <c r="O49" s="33">
        <v>0.09</v>
      </c>
      <c r="P49" s="36">
        <f t="shared" si="16"/>
        <v>99.081083281152189</v>
      </c>
      <c r="Q49" s="29">
        <f t="shared" si="1"/>
        <v>0.7563218390804598</v>
      </c>
      <c r="R49" s="34">
        <f t="shared" si="2"/>
        <v>7.64</v>
      </c>
      <c r="U49" s="29">
        <f t="shared" si="5"/>
        <v>59.84065889270763</v>
      </c>
      <c r="V49" s="29">
        <f t="shared" si="6"/>
        <v>1.4850817947195842</v>
      </c>
      <c r="W49" s="29">
        <f t="shared" si="7"/>
        <v>17.566686708772071</v>
      </c>
      <c r="X49" s="29">
        <f t="shared" si="8"/>
        <v>6.1957238979177429</v>
      </c>
      <c r="Y49" s="29">
        <f t="shared" si="9"/>
        <v>0.11188972425969471</v>
      </c>
      <c r="Z49" s="29">
        <f t="shared" si="10"/>
        <v>1.8207509674986684</v>
      </c>
      <c r="AA49" s="29">
        <f t="shared" si="11"/>
        <v>4.7197120051362136</v>
      </c>
      <c r="AB49" s="29">
        <f t="shared" si="12"/>
        <v>4.4247300048151992</v>
      </c>
      <c r="AC49" s="29">
        <f t="shared" si="13"/>
        <v>3.3465199346763237</v>
      </c>
      <c r="AD49" s="29">
        <f t="shared" si="14"/>
        <v>0.48824606949684957</v>
      </c>
      <c r="AE49" s="29">
        <f t="shared" si="17"/>
        <v>99.999999999999986</v>
      </c>
      <c r="AG49" s="29">
        <f t="shared" si="15"/>
        <v>7.7712499394915229</v>
      </c>
    </row>
    <row r="50" spans="1:33">
      <c r="A50" s="30">
        <v>18</v>
      </c>
      <c r="B50" s="31" t="s">
        <v>101</v>
      </c>
      <c r="C50" s="31" t="s">
        <v>105</v>
      </c>
      <c r="D50" s="32">
        <v>61.07</v>
      </c>
      <c r="E50" s="33">
        <v>1.06</v>
      </c>
      <c r="F50" s="33">
        <v>17.54</v>
      </c>
      <c r="G50" s="50">
        <v>4.9672072636192866</v>
      </c>
      <c r="H50" s="33">
        <v>0.12</v>
      </c>
      <c r="I50" s="33">
        <v>1.02</v>
      </c>
      <c r="J50" s="33">
        <v>3.55</v>
      </c>
      <c r="K50" s="33">
        <v>4.5999999999999996</v>
      </c>
      <c r="L50" s="33">
        <v>3.52</v>
      </c>
      <c r="M50" s="33">
        <v>0.34</v>
      </c>
      <c r="N50" s="33">
        <v>0.97</v>
      </c>
      <c r="O50" s="33">
        <v>7.0000000000000007E-2</v>
      </c>
      <c r="P50" s="36">
        <f t="shared" si="16"/>
        <v>98.827207263619272</v>
      </c>
      <c r="Q50" s="29">
        <f t="shared" si="1"/>
        <v>0.76521739130434785</v>
      </c>
      <c r="R50" s="34">
        <f t="shared" si="2"/>
        <v>8.1199999999999992</v>
      </c>
      <c r="U50" s="29">
        <f t="shared" si="5"/>
        <v>62.451931810839703</v>
      </c>
      <c r="V50" s="29">
        <f t="shared" si="6"/>
        <v>1.0839863716962517</v>
      </c>
      <c r="W50" s="29">
        <f t="shared" si="7"/>
        <v>17.936906565615331</v>
      </c>
      <c r="X50" s="29">
        <f t="shared" si="8"/>
        <v>5.0796084708999398</v>
      </c>
      <c r="Y50" s="29">
        <f t="shared" si="9"/>
        <v>0.12271543830523603</v>
      </c>
      <c r="Z50" s="29">
        <f t="shared" si="10"/>
        <v>1.0430812255945063</v>
      </c>
      <c r="AA50" s="29">
        <f t="shared" si="11"/>
        <v>3.6303317165298989</v>
      </c>
      <c r="AB50" s="29">
        <f t="shared" si="12"/>
        <v>4.7040918017007138</v>
      </c>
      <c r="AC50" s="29">
        <f t="shared" si="13"/>
        <v>3.5996528569535906</v>
      </c>
      <c r="AD50" s="29">
        <f t="shared" si="14"/>
        <v>0.34769374186483543</v>
      </c>
      <c r="AE50" s="29">
        <f t="shared" si="17"/>
        <v>100</v>
      </c>
      <c r="AG50" s="29">
        <f t="shared" si="15"/>
        <v>8.3037446586543044</v>
      </c>
    </row>
    <row r="51" spans="1:33">
      <c r="A51" s="30">
        <v>22</v>
      </c>
      <c r="B51" s="31" t="s">
        <v>101</v>
      </c>
      <c r="C51" s="31" t="s">
        <v>106</v>
      </c>
      <c r="D51" s="32">
        <v>58.28</v>
      </c>
      <c r="E51" s="33">
        <v>1.1399999999999999</v>
      </c>
      <c r="F51" s="33">
        <v>18.63</v>
      </c>
      <c r="G51" s="50">
        <v>5.0341828428303064</v>
      </c>
      <c r="H51" s="33">
        <v>0.12</v>
      </c>
      <c r="I51" s="33">
        <v>1.02</v>
      </c>
      <c r="J51" s="33">
        <v>4.47</v>
      </c>
      <c r="K51" s="33">
        <v>5.35</v>
      </c>
      <c r="L51" s="33">
        <v>3.51</v>
      </c>
      <c r="M51" s="33">
        <v>0.36</v>
      </c>
      <c r="N51" s="33">
        <v>0.78</v>
      </c>
      <c r="O51" s="33">
        <v>0.06</v>
      </c>
      <c r="P51" s="36">
        <f t="shared" si="16"/>
        <v>98.754182842830303</v>
      </c>
      <c r="Q51" s="29">
        <f t="shared" si="1"/>
        <v>0.65607476635514017</v>
      </c>
      <c r="R51" s="34">
        <f t="shared" si="2"/>
        <v>8.86</v>
      </c>
      <c r="U51" s="29">
        <f t="shared" si="5"/>
        <v>59.52150986497</v>
      </c>
      <c r="V51" s="29">
        <f t="shared" si="6"/>
        <v>1.1642848532269354</v>
      </c>
      <c r="W51" s="29">
        <f t="shared" si="7"/>
        <v>19.026865627734917</v>
      </c>
      <c r="X51" s="29">
        <f t="shared" si="8"/>
        <v>5.1414235370896844</v>
      </c>
      <c r="Y51" s="29">
        <f t="shared" si="9"/>
        <v>0.12255630033967742</v>
      </c>
      <c r="Z51" s="29">
        <f t="shared" si="10"/>
        <v>1.0417285528872582</v>
      </c>
      <c r="AA51" s="29">
        <f t="shared" si="11"/>
        <v>4.5652221876529833</v>
      </c>
      <c r="AB51" s="29">
        <f t="shared" si="12"/>
        <v>5.4639683901439513</v>
      </c>
      <c r="AC51" s="29">
        <f t="shared" si="13"/>
        <v>3.5847717849355645</v>
      </c>
      <c r="AD51" s="29">
        <f t="shared" si="14"/>
        <v>0.36766890101903227</v>
      </c>
      <c r="AE51" s="29">
        <f t="shared" si="17"/>
        <v>100</v>
      </c>
      <c r="AG51" s="29">
        <f t="shared" si="15"/>
        <v>9.0487401750795158</v>
      </c>
    </row>
    <row r="52" spans="1:33">
      <c r="A52" s="35">
        <v>41</v>
      </c>
      <c r="B52" s="31" t="s">
        <v>101</v>
      </c>
      <c r="C52" s="31" t="s">
        <v>107</v>
      </c>
      <c r="D52" s="36">
        <v>50.256314354936393</v>
      </c>
      <c r="E52" s="29">
        <v>2.5253422168382795</v>
      </c>
      <c r="F52" s="29">
        <v>16.21430042398546</v>
      </c>
      <c r="G52" s="29">
        <v>9.594310973135121</v>
      </c>
      <c r="H52" s="29">
        <v>0.15031798909751662</v>
      </c>
      <c r="I52" s="29">
        <v>5.0707268322228938</v>
      </c>
      <c r="J52" s="29">
        <v>7.9568322228952146</v>
      </c>
      <c r="K52" s="29">
        <v>3.9483525136281035</v>
      </c>
      <c r="L52" s="29">
        <v>1.9641550575408839</v>
      </c>
      <c r="M52" s="29">
        <v>0.51108116293155659</v>
      </c>
      <c r="N52" s="29">
        <v>0.33445259999999999</v>
      </c>
      <c r="O52" s="29"/>
      <c r="P52" s="36">
        <f t="shared" si="16"/>
        <v>98.526186347211436</v>
      </c>
      <c r="Q52" s="29">
        <f t="shared" si="1"/>
        <v>0.49746192893401014</v>
      </c>
      <c r="R52" s="34">
        <f>L52+K52</f>
        <v>5.9125075711689874</v>
      </c>
      <c r="U52" s="29">
        <f t="shared" si="5"/>
        <v>51.181817895504501</v>
      </c>
      <c r="V52" s="29">
        <f t="shared" si="6"/>
        <v>2.5718480777003263</v>
      </c>
      <c r="W52" s="29">
        <f t="shared" si="7"/>
        <v>16.512897578250506</v>
      </c>
      <c r="X52" s="29">
        <f t="shared" si="8"/>
        <v>9.7709966073468912</v>
      </c>
      <c r="Y52" s="29">
        <f t="shared" si="9"/>
        <v>0.15308619510120985</v>
      </c>
      <c r="Z52" s="29">
        <f t="shared" si="10"/>
        <v>5.1641076480808126</v>
      </c>
      <c r="AA52" s="29">
        <f t="shared" si="11"/>
        <v>8.1033625940240448</v>
      </c>
      <c r="AB52" s="29">
        <f t="shared" si="12"/>
        <v>4.0210640579917794</v>
      </c>
      <c r="AC52" s="29">
        <f t="shared" si="13"/>
        <v>2.0003262826558088</v>
      </c>
      <c r="AD52" s="29">
        <f t="shared" si="14"/>
        <v>0.5204930633441136</v>
      </c>
      <c r="AE52" s="29">
        <f t="shared" si="17"/>
        <v>100</v>
      </c>
      <c r="AG52" s="29">
        <f t="shared" si="15"/>
        <v>6.0213903406475886</v>
      </c>
    </row>
    <row r="53" spans="1:33">
      <c r="A53" s="35">
        <v>44</v>
      </c>
      <c r="B53" s="31" t="s">
        <v>101</v>
      </c>
      <c r="C53" s="31" t="s">
        <v>108</v>
      </c>
      <c r="D53" s="36">
        <v>54.578764634638667</v>
      </c>
      <c r="E53" s="29">
        <v>1.6632579733548645</v>
      </c>
      <c r="F53" s="29">
        <v>19.291800565199839</v>
      </c>
      <c r="G53" s="29">
        <v>5.2605809292877819</v>
      </c>
      <c r="H53" s="29">
        <v>0.16931368591037546</v>
      </c>
      <c r="I53" s="29">
        <v>1.5138635446104158</v>
      </c>
      <c r="J53" s="29">
        <v>5.079410577311263</v>
      </c>
      <c r="K53" s="29">
        <v>5.9658175211949942</v>
      </c>
      <c r="L53" s="29">
        <v>4.173084376261607</v>
      </c>
      <c r="M53" s="29">
        <v>0.39838514331853048</v>
      </c>
      <c r="N53" s="29">
        <v>0.69727779999999995</v>
      </c>
      <c r="O53" s="29"/>
      <c r="P53" s="36">
        <f t="shared" si="16"/>
        <v>98.791556751088351</v>
      </c>
      <c r="Q53" s="29">
        <f t="shared" si="1"/>
        <v>0.69949916527545908</v>
      </c>
      <c r="R53" s="34">
        <f>L53+K53</f>
        <v>10.138901897456602</v>
      </c>
      <c r="U53" s="29">
        <f t="shared" si="5"/>
        <v>55.639090493598161</v>
      </c>
      <c r="V53" s="29">
        <f t="shared" si="6"/>
        <v>1.6955708234362945</v>
      </c>
      <c r="W53" s="29">
        <f t="shared" si="7"/>
        <v>19.666590928120378</v>
      </c>
      <c r="X53" s="29">
        <f t="shared" si="8"/>
        <v>5.3627805673670395</v>
      </c>
      <c r="Y53" s="29">
        <f t="shared" si="9"/>
        <v>0.17260301795459287</v>
      </c>
      <c r="Z53" s="29">
        <f t="shared" si="10"/>
        <v>1.5432740428881244</v>
      </c>
      <c r="AA53" s="29">
        <f t="shared" si="11"/>
        <v>5.1780905386377851</v>
      </c>
      <c r="AB53" s="29">
        <f t="shared" si="12"/>
        <v>6.0817181032235963</v>
      </c>
      <c r="AC53" s="29">
        <f t="shared" si="13"/>
        <v>4.2541567366455544</v>
      </c>
      <c r="AD53" s="29">
        <f t="shared" si="14"/>
        <v>0.40612474812845378</v>
      </c>
      <c r="AE53" s="29">
        <f t="shared" si="17"/>
        <v>99.999999999999972</v>
      </c>
      <c r="AG53" s="29">
        <f t="shared" si="15"/>
        <v>10.335874839869151</v>
      </c>
    </row>
    <row r="54" spans="1:33">
      <c r="A54" s="30">
        <v>27</v>
      </c>
      <c r="B54" s="31" t="s">
        <v>109</v>
      </c>
      <c r="C54" s="31" t="s">
        <v>110</v>
      </c>
      <c r="D54" s="32">
        <v>64.31</v>
      </c>
      <c r="E54" s="33">
        <v>0.82</v>
      </c>
      <c r="F54" s="33">
        <v>16.809999999999999</v>
      </c>
      <c r="G54" s="50">
        <v>4.0232561051972446</v>
      </c>
      <c r="H54" s="33">
        <v>0.09</v>
      </c>
      <c r="I54" s="33">
        <v>0.36</v>
      </c>
      <c r="J54" s="33">
        <v>2.62</v>
      </c>
      <c r="K54" s="33">
        <v>4.4000000000000004</v>
      </c>
      <c r="L54" s="33">
        <v>4.32</v>
      </c>
      <c r="M54" s="33">
        <v>0.24</v>
      </c>
      <c r="N54" s="33">
        <v>0.52</v>
      </c>
      <c r="O54" s="33">
        <v>0.2</v>
      </c>
      <c r="P54" s="36">
        <f t="shared" si="16"/>
        <v>98.71325610519726</v>
      </c>
      <c r="Q54" s="29">
        <f t="shared" si="1"/>
        <v>0.98181818181818181</v>
      </c>
      <c r="R54" s="34">
        <f>L54+K54</f>
        <v>8.7200000000000006</v>
      </c>
      <c r="U54" s="29">
        <f t="shared" si="5"/>
        <v>65.62696511580576</v>
      </c>
      <c r="V54" s="29">
        <f t="shared" si="6"/>
        <v>0.83679227794994115</v>
      </c>
      <c r="W54" s="29">
        <f t="shared" si="7"/>
        <v>17.154241697973795</v>
      </c>
      <c r="X54" s="29">
        <f t="shared" si="8"/>
        <v>4.1056459037122082</v>
      </c>
      <c r="Y54" s="29">
        <f t="shared" si="9"/>
        <v>9.1843054896944762E-2</v>
      </c>
      <c r="Z54" s="29">
        <f t="shared" si="10"/>
        <v>0.36737221958777905</v>
      </c>
      <c r="AA54" s="29">
        <f t="shared" si="11"/>
        <v>2.6736533758888363</v>
      </c>
      <c r="AB54" s="29">
        <f t="shared" si="12"/>
        <v>4.4901049060728564</v>
      </c>
      <c r="AC54" s="29">
        <f t="shared" si="13"/>
        <v>4.4084666350533492</v>
      </c>
      <c r="AD54" s="29">
        <f t="shared" si="14"/>
        <v>0.24491481305851937</v>
      </c>
      <c r="AE54" s="29">
        <f t="shared" si="17"/>
        <v>99.999999999999972</v>
      </c>
      <c r="AG54" s="29">
        <f t="shared" si="15"/>
        <v>8.8985715411262056</v>
      </c>
    </row>
    <row r="55" spans="1:33">
      <c r="A55" s="42">
        <v>55</v>
      </c>
      <c r="B55" s="43" t="s">
        <v>111</v>
      </c>
      <c r="C55" s="43" t="s">
        <v>112</v>
      </c>
      <c r="D55" s="44">
        <v>66.081469964664308</v>
      </c>
      <c r="E55" s="45">
        <v>0.4776254416961131</v>
      </c>
      <c r="F55" s="45">
        <v>17.114911660777384</v>
      </c>
      <c r="G55" s="45">
        <v>2.1309586570225534</v>
      </c>
      <c r="H55" s="45">
        <v>4.9752650176678452E-2</v>
      </c>
      <c r="I55" s="45">
        <v>0.13930742049469966</v>
      </c>
      <c r="J55" s="45">
        <v>0.79604240282685523</v>
      </c>
      <c r="K55" s="45">
        <v>5.5623462897526501</v>
      </c>
      <c r="L55" s="45">
        <v>5.8608621908127212</v>
      </c>
      <c r="M55" s="45">
        <v>0.10945583038869258</v>
      </c>
      <c r="N55" s="45">
        <v>0.49</v>
      </c>
      <c r="O55" s="45"/>
      <c r="P55" s="44">
        <f t="shared" si="16"/>
        <v>98.812732508612655</v>
      </c>
      <c r="Q55" s="45">
        <f t="shared" si="1"/>
        <v>1.0536672629695887</v>
      </c>
      <c r="R55" s="46">
        <f>L55+K55</f>
        <v>11.423208480565371</v>
      </c>
      <c r="U55" s="29">
        <f t="shared" si="5"/>
        <v>67.208740317378641</v>
      </c>
      <c r="V55" s="29">
        <f t="shared" si="6"/>
        <v>0.4857731569393427</v>
      </c>
      <c r="W55" s="29">
        <f t="shared" si="7"/>
        <v>17.406871456993112</v>
      </c>
      <c r="X55" s="29">
        <f t="shared" si="8"/>
        <v>2.1673102472369656</v>
      </c>
      <c r="Y55" s="29">
        <f t="shared" si="9"/>
        <v>5.0601370514514868E-2</v>
      </c>
      <c r="Z55" s="29">
        <f t="shared" si="10"/>
        <v>0.14168383744064161</v>
      </c>
      <c r="AA55" s="29">
        <f t="shared" si="11"/>
        <v>0.80962192823223789</v>
      </c>
      <c r="AB55" s="29">
        <f t="shared" si="12"/>
        <v>5.6572332235227618</v>
      </c>
      <c r="AC55" s="29">
        <f t="shared" si="13"/>
        <v>5.9608414466098516</v>
      </c>
      <c r="AD55" s="29">
        <f t="shared" si="14"/>
        <v>0.11132301513193271</v>
      </c>
      <c r="AE55" s="29">
        <f t="shared" si="17"/>
        <v>100</v>
      </c>
      <c r="AG55" s="29">
        <f t="shared" si="15"/>
        <v>11.618074670132614</v>
      </c>
    </row>
    <row r="56" spans="1:33"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</row>
    <row r="57" spans="1:33"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</row>
    <row r="58" spans="1:33">
      <c r="D58" s="47"/>
      <c r="E58" s="47"/>
      <c r="F58" s="47"/>
      <c r="H58" s="47"/>
      <c r="I58" s="47"/>
      <c r="J58" s="47"/>
      <c r="K58" s="47"/>
      <c r="L58" s="47"/>
      <c r="M58" s="47"/>
      <c r="P58" s="47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</row>
    <row r="59" spans="1:33">
      <c r="D59" s="48"/>
      <c r="E59" s="48"/>
      <c r="F59" s="48"/>
      <c r="H59" s="48"/>
      <c r="I59" s="48"/>
      <c r="J59" s="48"/>
      <c r="K59" s="48"/>
      <c r="L59" s="48"/>
      <c r="M59" s="48"/>
      <c r="P59" s="48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G59" s="29"/>
    </row>
    <row r="60" spans="1:33">
      <c r="D60" s="48"/>
      <c r="E60" s="48"/>
      <c r="F60" s="48"/>
      <c r="H60" s="48"/>
      <c r="I60" s="48"/>
      <c r="J60" s="48"/>
      <c r="K60" s="48"/>
      <c r="L60" s="48"/>
      <c r="M60" s="48"/>
      <c r="P60" s="48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G60" s="29"/>
    </row>
    <row r="61" spans="1:33">
      <c r="D61" s="48"/>
      <c r="E61" s="48"/>
      <c r="F61" s="48"/>
      <c r="H61" s="48"/>
      <c r="I61" s="48"/>
      <c r="J61" s="48"/>
      <c r="K61" s="48"/>
      <c r="L61" s="48"/>
      <c r="M61" s="48"/>
      <c r="P61" s="48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G61" s="29"/>
    </row>
    <row r="62" spans="1:33">
      <c r="D62" s="48"/>
      <c r="E62" s="48"/>
      <c r="F62" s="48"/>
      <c r="H62" s="48"/>
      <c r="I62" s="48"/>
      <c r="J62" s="48"/>
      <c r="K62" s="48"/>
      <c r="L62" s="48"/>
      <c r="M62" s="48"/>
      <c r="P62" s="48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G62" s="29"/>
    </row>
    <row r="63" spans="1:33"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</row>
    <row r="64" spans="1:33"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</row>
    <row r="65" spans="21:31"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21:31"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1:31"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</sheetData>
  <pageMargins left="0.7" right="0.7" top="0.75" bottom="0.75" header="0.4921259845" footer="0.492125984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T79"/>
  <sheetViews>
    <sheetView tabSelected="1" zoomScaleNormal="100" workbookViewId="0">
      <selection activeCell="Q54" sqref="Q54"/>
    </sheetView>
  </sheetViews>
  <sheetFormatPr baseColWidth="10" defaultRowHeight="15.75"/>
  <cols>
    <col min="3" max="3" width="15.5" customWidth="1"/>
    <col min="4" max="4" width="13.125" customWidth="1"/>
    <col min="5" max="5" width="11.5" customWidth="1"/>
    <col min="6" max="7" width="12.625" customWidth="1"/>
    <col min="8" max="8" width="11.5" customWidth="1"/>
    <col min="25" max="28" width="14.375" customWidth="1"/>
    <col min="29" max="29" width="12.625" customWidth="1"/>
  </cols>
  <sheetData>
    <row r="2" spans="3:18" ht="23.25">
      <c r="C2" s="65"/>
      <c r="D2" s="65" t="s">
        <v>125</v>
      </c>
    </row>
    <row r="5" spans="3:18" ht="19.5" thickBot="1">
      <c r="D5" s="54" t="s">
        <v>119</v>
      </c>
    </row>
    <row r="6" spans="3:18">
      <c r="D6" s="51" t="s">
        <v>114</v>
      </c>
      <c r="E6" s="52" t="s">
        <v>15</v>
      </c>
      <c r="F6" s="52" t="s">
        <v>16</v>
      </c>
      <c r="G6" s="52" t="s">
        <v>17</v>
      </c>
      <c r="H6" s="52" t="s">
        <v>24</v>
      </c>
      <c r="I6" s="52" t="s">
        <v>120</v>
      </c>
      <c r="J6" s="53" t="s">
        <v>121</v>
      </c>
    </row>
    <row r="7" spans="3:18">
      <c r="D7" s="55" t="s">
        <v>115</v>
      </c>
      <c r="E7" s="56"/>
      <c r="F7" s="56"/>
      <c r="G7" s="1"/>
      <c r="H7" s="1"/>
      <c r="I7" s="1"/>
      <c r="J7" s="57"/>
    </row>
    <row r="8" spans="3:18">
      <c r="D8" s="55" t="s">
        <v>116</v>
      </c>
      <c r="E8" s="56"/>
      <c r="F8" s="56"/>
      <c r="G8" s="56"/>
      <c r="H8" s="56"/>
      <c r="I8" s="1"/>
      <c r="J8" s="57"/>
    </row>
    <row r="9" spans="3:18">
      <c r="D9" s="55" t="s">
        <v>117</v>
      </c>
      <c r="E9" s="1"/>
      <c r="F9" s="56"/>
      <c r="G9" s="56"/>
      <c r="H9" s="56"/>
      <c r="I9" s="1"/>
      <c r="J9" s="57"/>
    </row>
    <row r="10" spans="3:18" ht="16.5" thickBot="1">
      <c r="D10" s="58" t="s">
        <v>118</v>
      </c>
      <c r="E10" s="59"/>
      <c r="F10" s="59"/>
      <c r="G10" s="59"/>
      <c r="H10" s="59"/>
      <c r="I10" s="60"/>
      <c r="J10" s="61"/>
    </row>
    <row r="11" spans="3:18">
      <c r="D11" s="1"/>
      <c r="E11" s="1"/>
      <c r="F11" s="1"/>
      <c r="G11" s="1"/>
      <c r="H11" s="1"/>
      <c r="I11" s="56"/>
      <c r="J11" s="56"/>
    </row>
    <row r="12" spans="3:18" ht="23.25">
      <c r="D12" s="62" t="s">
        <v>122</v>
      </c>
    </row>
    <row r="14" spans="3:18">
      <c r="I14" t="s">
        <v>14</v>
      </c>
    </row>
    <row r="16" spans="3:18">
      <c r="F16" s="1"/>
      <c r="G16" s="1"/>
      <c r="I16" s="1" t="s">
        <v>0</v>
      </c>
      <c r="J16" s="1" t="s">
        <v>13</v>
      </c>
      <c r="K16" s="1" t="s">
        <v>2</v>
      </c>
      <c r="L16" s="1" t="s">
        <v>11</v>
      </c>
      <c r="M16" s="1" t="s">
        <v>12</v>
      </c>
      <c r="N16" s="1" t="s">
        <v>1</v>
      </c>
      <c r="O16" s="1" t="s">
        <v>3</v>
      </c>
      <c r="P16" s="1" t="s">
        <v>4</v>
      </c>
      <c r="R16" s="1" t="s">
        <v>7</v>
      </c>
    </row>
    <row r="17" spans="3:20">
      <c r="F17" s="2"/>
      <c r="G17" t="s">
        <v>15</v>
      </c>
      <c r="H17" t="s">
        <v>19</v>
      </c>
      <c r="I17" s="71">
        <v>40</v>
      </c>
      <c r="J17" s="71"/>
      <c r="K17" s="71"/>
      <c r="L17" s="71">
        <v>16</v>
      </c>
      <c r="M17" s="71">
        <v>44</v>
      </c>
      <c r="N17" s="71"/>
      <c r="O17" s="71"/>
      <c r="P17" s="71"/>
      <c r="Q17" s="71"/>
      <c r="R17" s="71">
        <f>SUM(I17:Q17)</f>
        <v>100</v>
      </c>
    </row>
    <row r="18" spans="3:20">
      <c r="G18" t="s">
        <v>16</v>
      </c>
      <c r="H18" t="s">
        <v>19</v>
      </c>
      <c r="I18" s="71">
        <v>46</v>
      </c>
      <c r="J18" s="71">
        <v>2</v>
      </c>
      <c r="K18" s="71">
        <v>8</v>
      </c>
      <c r="L18" s="71">
        <v>5</v>
      </c>
      <c r="M18" s="71">
        <v>15</v>
      </c>
      <c r="N18" s="71">
        <v>24</v>
      </c>
      <c r="O18" s="71"/>
      <c r="P18" s="71"/>
      <c r="Q18" s="71"/>
      <c r="R18" s="71">
        <f t="shared" ref="R18:R21" si="0">SUM(I18:Q18)</f>
        <v>100</v>
      </c>
    </row>
    <row r="19" spans="3:20">
      <c r="G19" t="s">
        <v>17</v>
      </c>
      <c r="H19" t="s">
        <v>19</v>
      </c>
      <c r="I19" s="71">
        <v>52</v>
      </c>
      <c r="J19" s="71"/>
      <c r="K19" s="71">
        <v>30</v>
      </c>
      <c r="L19" s="71"/>
      <c r="M19" s="71"/>
      <c r="N19" s="71">
        <v>16</v>
      </c>
      <c r="O19" s="71">
        <v>2</v>
      </c>
      <c r="P19" s="71"/>
      <c r="Q19" s="71"/>
      <c r="R19" s="71">
        <f t="shared" si="0"/>
        <v>100</v>
      </c>
    </row>
    <row r="20" spans="3:20">
      <c r="G20" t="s">
        <v>25</v>
      </c>
      <c r="H20" t="s">
        <v>19</v>
      </c>
      <c r="I20" s="71">
        <v>41</v>
      </c>
      <c r="J20" s="71">
        <v>3</v>
      </c>
      <c r="K20" s="71">
        <v>12</v>
      </c>
      <c r="L20" s="71">
        <v>9</v>
      </c>
      <c r="M20" s="71">
        <v>14</v>
      </c>
      <c r="N20" s="71">
        <v>14</v>
      </c>
      <c r="O20" s="71">
        <v>5</v>
      </c>
      <c r="P20" s="71">
        <v>2</v>
      </c>
      <c r="Q20" s="71"/>
      <c r="R20" s="71">
        <f t="shared" si="0"/>
        <v>100</v>
      </c>
    </row>
    <row r="21" spans="3:20">
      <c r="G21" t="s">
        <v>23</v>
      </c>
      <c r="H21" t="s">
        <v>19</v>
      </c>
      <c r="I21" s="71"/>
      <c r="J21" s="71">
        <v>22</v>
      </c>
      <c r="K21" s="71"/>
      <c r="L21" s="71">
        <v>78</v>
      </c>
      <c r="M21" s="71"/>
      <c r="N21" s="71"/>
      <c r="O21" s="71"/>
      <c r="P21" s="71"/>
      <c r="Q21" s="71"/>
      <c r="R21" s="71">
        <f t="shared" si="0"/>
        <v>100</v>
      </c>
    </row>
    <row r="22" spans="3:20">
      <c r="E22" s="6"/>
      <c r="F22" s="4"/>
      <c r="G22" s="63" t="s">
        <v>127</v>
      </c>
      <c r="H22" t="s">
        <v>19</v>
      </c>
      <c r="I22" s="72">
        <v>45.1</v>
      </c>
      <c r="J22" s="72">
        <v>2.7</v>
      </c>
      <c r="K22" s="72">
        <v>12</v>
      </c>
      <c r="L22" s="72">
        <v>11.5</v>
      </c>
      <c r="M22" s="72">
        <v>14.1</v>
      </c>
      <c r="N22" s="72">
        <v>10.5</v>
      </c>
      <c r="O22" s="72">
        <v>2.6</v>
      </c>
      <c r="P22" s="72">
        <v>1.5</v>
      </c>
      <c r="Q22" s="72"/>
      <c r="R22" s="72">
        <f>SUM(I22:P22)</f>
        <v>100</v>
      </c>
    </row>
    <row r="23" spans="3:20">
      <c r="E23" s="6"/>
      <c r="F23" s="4"/>
      <c r="G23" s="63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3:20">
      <c r="E24" s="6"/>
      <c r="F24" s="4"/>
      <c r="G24" s="63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3:20">
      <c r="C25" s="6" t="s">
        <v>123</v>
      </c>
      <c r="E25" s="6"/>
      <c r="F25" s="4"/>
      <c r="G25" s="4"/>
      <c r="H25" s="4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3:20">
      <c r="F26" t="s">
        <v>20</v>
      </c>
    </row>
    <row r="27" spans="3:20">
      <c r="C27" t="s">
        <v>15</v>
      </c>
      <c r="E27" t="s">
        <v>6</v>
      </c>
      <c r="F27" s="69">
        <v>0</v>
      </c>
      <c r="I27" s="73">
        <f>($F27*I17)</f>
        <v>0</v>
      </c>
      <c r="J27" s="73">
        <f t="shared" ref="J27:P27" si="1">($F27*J17)</f>
        <v>0</v>
      </c>
      <c r="K27" s="73">
        <f t="shared" si="1"/>
        <v>0</v>
      </c>
      <c r="L27" s="73">
        <f t="shared" si="1"/>
        <v>0</v>
      </c>
      <c r="M27" s="73">
        <f t="shared" si="1"/>
        <v>0</v>
      </c>
      <c r="N27" s="73">
        <f t="shared" si="1"/>
        <v>0</v>
      </c>
      <c r="O27" s="73">
        <f t="shared" si="1"/>
        <v>0</v>
      </c>
      <c r="P27" s="73">
        <f t="shared" si="1"/>
        <v>0</v>
      </c>
    </row>
    <row r="28" spans="3:20">
      <c r="C28" t="s">
        <v>16</v>
      </c>
      <c r="E28" t="s">
        <v>6</v>
      </c>
      <c r="F28" s="69">
        <v>0</v>
      </c>
      <c r="I28" s="73">
        <f>$F28*I18</f>
        <v>0</v>
      </c>
      <c r="J28" s="73">
        <f t="shared" ref="J28:P28" si="2">$F28*J18</f>
        <v>0</v>
      </c>
      <c r="K28" s="73">
        <f t="shared" si="2"/>
        <v>0</v>
      </c>
      <c r="L28" s="73">
        <f t="shared" si="2"/>
        <v>0</v>
      </c>
      <c r="M28" s="73">
        <f t="shared" si="2"/>
        <v>0</v>
      </c>
      <c r="N28" s="73">
        <f t="shared" si="2"/>
        <v>0</v>
      </c>
      <c r="O28" s="73">
        <f t="shared" si="2"/>
        <v>0</v>
      </c>
      <c r="P28" s="73">
        <f t="shared" si="2"/>
        <v>0</v>
      </c>
    </row>
    <row r="29" spans="3:20">
      <c r="F29" s="70"/>
    </row>
    <row r="30" spans="3:20" ht="16.5" thickBot="1">
      <c r="E30" s="7" t="s">
        <v>21</v>
      </c>
      <c r="F30" s="69">
        <f>SUM(F27:F29)</f>
        <v>0</v>
      </c>
    </row>
    <row r="31" spans="3:20" ht="16.5" thickBot="1">
      <c r="C31" t="s">
        <v>8</v>
      </c>
      <c r="E31" t="s">
        <v>6</v>
      </c>
      <c r="I31" s="74">
        <f>(I22-I27-I28)/(1-$F30)</f>
        <v>45.1</v>
      </c>
      <c r="J31" s="75">
        <f t="shared" ref="J31:P31" si="3">(J22-J27-J28)/(1-$F30)</f>
        <v>2.7</v>
      </c>
      <c r="K31" s="75">
        <f>(K22-K27-K28)/(1-$F30)</f>
        <v>12</v>
      </c>
      <c r="L31" s="75">
        <f t="shared" si="3"/>
        <v>11.5</v>
      </c>
      <c r="M31" s="75">
        <f t="shared" si="3"/>
        <v>14.1</v>
      </c>
      <c r="N31" s="75">
        <f t="shared" si="3"/>
        <v>10.5</v>
      </c>
      <c r="O31" s="75">
        <f t="shared" si="3"/>
        <v>2.6</v>
      </c>
      <c r="P31" s="76">
        <f t="shared" si="3"/>
        <v>1.5</v>
      </c>
      <c r="Q31" s="67"/>
      <c r="R31" s="77">
        <f>SUM(I31:P31)</f>
        <v>100</v>
      </c>
      <c r="S31" t="s">
        <v>18</v>
      </c>
    </row>
    <row r="32" spans="3:20" ht="16.5" thickBot="1">
      <c r="D32" s="2"/>
      <c r="E32" s="2"/>
      <c r="F32" s="2"/>
      <c r="G32" s="2"/>
      <c r="H32" t="s">
        <v>128</v>
      </c>
      <c r="I32" s="67">
        <v>46.078947368421055</v>
      </c>
      <c r="J32" s="67">
        <v>3.3421052631578947</v>
      </c>
      <c r="K32" s="67">
        <v>14.94736842105263</v>
      </c>
      <c r="L32" s="67">
        <v>11.236842105263158</v>
      </c>
      <c r="M32" s="67">
        <v>7.7105263157894726</v>
      </c>
      <c r="N32" s="67">
        <v>11.289473684210526</v>
      </c>
      <c r="O32" s="67">
        <v>3.4210526315789473</v>
      </c>
      <c r="P32" s="67">
        <v>1.9736842105263157</v>
      </c>
      <c r="R32" s="67">
        <f>SUM(I32:P32)</f>
        <v>100</v>
      </c>
      <c r="S32" s="4"/>
      <c r="T32" s="4"/>
    </row>
    <row r="33" spans="3:20" ht="16.5" thickBot="1">
      <c r="H33" t="s">
        <v>129</v>
      </c>
      <c r="I33" s="3">
        <f>(I31-I32)^2</f>
        <v>0.95833795013850576</v>
      </c>
      <c r="J33" s="3">
        <f t="shared" ref="J33:P33" si="4">(J31-J32)^2</f>
        <v>0.41229916897506896</v>
      </c>
      <c r="K33" s="3">
        <f t="shared" si="4"/>
        <v>8.6869806094182742</v>
      </c>
      <c r="L33" s="3">
        <f t="shared" si="4"/>
        <v>6.9252077562327069E-2</v>
      </c>
      <c r="M33" s="3">
        <f>(M31-M32)^2</f>
        <v>40.825373961218844</v>
      </c>
      <c r="N33" s="3">
        <f t="shared" si="4"/>
        <v>0.62326869806094076</v>
      </c>
      <c r="O33" s="3">
        <f t="shared" si="4"/>
        <v>0.67412742382271451</v>
      </c>
      <c r="P33" s="3">
        <f t="shared" si="4"/>
        <v>0.22437673130193897</v>
      </c>
      <c r="Q33" t="s">
        <v>130</v>
      </c>
      <c r="R33" s="68">
        <f>SUM(I33:P33)</f>
        <v>52.474016620498617</v>
      </c>
    </row>
    <row r="36" spans="3:20">
      <c r="C36" s="6" t="s">
        <v>124</v>
      </c>
      <c r="D36" s="2"/>
      <c r="E36" s="2"/>
      <c r="F36" s="2"/>
      <c r="G36" s="2"/>
      <c r="H36" s="2"/>
      <c r="R36" s="3"/>
      <c r="S36" s="4"/>
      <c r="T36" s="4"/>
    </row>
    <row r="37" spans="3:20">
      <c r="F37" t="s">
        <v>20</v>
      </c>
      <c r="T37" s="4"/>
    </row>
    <row r="38" spans="3:20">
      <c r="C38" t="s">
        <v>15</v>
      </c>
      <c r="E38" t="s">
        <v>6</v>
      </c>
      <c r="F38" s="66">
        <v>0</v>
      </c>
      <c r="I38" s="73">
        <f t="shared" ref="I38:P38" si="5">($F38*I17)</f>
        <v>0</v>
      </c>
      <c r="J38" s="73">
        <f t="shared" si="5"/>
        <v>0</v>
      </c>
      <c r="K38" s="73">
        <f t="shared" si="5"/>
        <v>0</v>
      </c>
      <c r="L38" s="73">
        <f t="shared" si="5"/>
        <v>0</v>
      </c>
      <c r="M38" s="73">
        <f t="shared" si="5"/>
        <v>0</v>
      </c>
      <c r="N38" s="73">
        <f t="shared" si="5"/>
        <v>0</v>
      </c>
      <c r="O38" s="73">
        <f t="shared" si="5"/>
        <v>0</v>
      </c>
      <c r="P38" s="73">
        <f t="shared" si="5"/>
        <v>0</v>
      </c>
      <c r="T38" s="4"/>
    </row>
    <row r="39" spans="3:20">
      <c r="C39" t="s">
        <v>16</v>
      </c>
      <c r="E39" t="s">
        <v>6</v>
      </c>
      <c r="F39" s="66">
        <v>0</v>
      </c>
      <c r="I39" s="73">
        <f t="shared" ref="I39:P42" si="6">$F39*I18</f>
        <v>0</v>
      </c>
      <c r="J39" s="73">
        <f t="shared" si="6"/>
        <v>0</v>
      </c>
      <c r="K39" s="73">
        <f t="shared" si="6"/>
        <v>0</v>
      </c>
      <c r="L39" s="73">
        <f t="shared" si="6"/>
        <v>0</v>
      </c>
      <c r="M39" s="73">
        <f t="shared" si="6"/>
        <v>0</v>
      </c>
      <c r="N39" s="73">
        <f t="shared" si="6"/>
        <v>0</v>
      </c>
      <c r="O39" s="73">
        <f t="shared" si="6"/>
        <v>0</v>
      </c>
      <c r="P39" s="73">
        <f t="shared" si="6"/>
        <v>0</v>
      </c>
      <c r="T39" s="4"/>
    </row>
    <row r="40" spans="3:20">
      <c r="C40" t="s">
        <v>17</v>
      </c>
      <c r="E40" t="s">
        <v>6</v>
      </c>
      <c r="F40" s="66">
        <v>0</v>
      </c>
      <c r="I40" s="73">
        <f t="shared" si="6"/>
        <v>0</v>
      </c>
      <c r="J40" s="73">
        <f t="shared" si="6"/>
        <v>0</v>
      </c>
      <c r="K40" s="73">
        <f t="shared" si="6"/>
        <v>0</v>
      </c>
      <c r="L40" s="73">
        <f t="shared" si="6"/>
        <v>0</v>
      </c>
      <c r="M40" s="73">
        <f t="shared" si="6"/>
        <v>0</v>
      </c>
      <c r="N40" s="73">
        <f t="shared" si="6"/>
        <v>0</v>
      </c>
      <c r="O40" s="73">
        <f t="shared" si="6"/>
        <v>0</v>
      </c>
      <c r="P40" s="73">
        <f t="shared" si="6"/>
        <v>0</v>
      </c>
      <c r="T40" s="4"/>
    </row>
    <row r="41" spans="3:20">
      <c r="C41" t="s">
        <v>24</v>
      </c>
      <c r="E41" t="s">
        <v>6</v>
      </c>
      <c r="F41" s="66">
        <v>0</v>
      </c>
      <c r="I41" s="73">
        <f t="shared" si="6"/>
        <v>0</v>
      </c>
      <c r="J41" s="73">
        <f t="shared" si="6"/>
        <v>0</v>
      </c>
      <c r="K41" s="73">
        <f t="shared" si="6"/>
        <v>0</v>
      </c>
      <c r="L41" s="73">
        <f t="shared" si="6"/>
        <v>0</v>
      </c>
      <c r="M41" s="73">
        <f t="shared" si="6"/>
        <v>0</v>
      </c>
      <c r="N41" s="73">
        <f t="shared" si="6"/>
        <v>0</v>
      </c>
      <c r="O41" s="73">
        <f t="shared" si="6"/>
        <v>0</v>
      </c>
      <c r="P41" s="73">
        <f t="shared" si="6"/>
        <v>0</v>
      </c>
      <c r="T41" s="4"/>
    </row>
    <row r="42" spans="3:20">
      <c r="C42" t="s">
        <v>23</v>
      </c>
      <c r="E42" t="s">
        <v>6</v>
      </c>
      <c r="F42" s="66">
        <v>0</v>
      </c>
      <c r="I42" s="73">
        <f t="shared" si="6"/>
        <v>0</v>
      </c>
      <c r="J42" s="73">
        <f t="shared" si="6"/>
        <v>0</v>
      </c>
      <c r="K42" s="73">
        <f t="shared" si="6"/>
        <v>0</v>
      </c>
      <c r="L42" s="73">
        <f t="shared" si="6"/>
        <v>0</v>
      </c>
      <c r="M42" s="73">
        <f t="shared" si="6"/>
        <v>0</v>
      </c>
      <c r="N42" s="73">
        <f t="shared" si="6"/>
        <v>0</v>
      </c>
      <c r="O42" s="73">
        <f t="shared" si="6"/>
        <v>0</v>
      </c>
      <c r="P42" s="73">
        <f t="shared" si="6"/>
        <v>0</v>
      </c>
      <c r="T42" s="4"/>
    </row>
    <row r="43" spans="3:20">
      <c r="E43" s="7" t="s">
        <v>21</v>
      </c>
      <c r="F43" s="66">
        <f>SUM(F38:F42)</f>
        <v>0</v>
      </c>
      <c r="T43" s="4"/>
    </row>
    <row r="44" spans="3:20">
      <c r="C44" t="s">
        <v>9</v>
      </c>
      <c r="E44" t="s">
        <v>6</v>
      </c>
      <c r="I44" s="78">
        <f t="shared" ref="I44:P44" si="7">(I31-I38-I39-I40-I41-I42)/(1-$F43)</f>
        <v>45.1</v>
      </c>
      <c r="J44" s="78">
        <f t="shared" si="7"/>
        <v>2.7</v>
      </c>
      <c r="K44" s="78">
        <f t="shared" si="7"/>
        <v>12</v>
      </c>
      <c r="L44" s="78">
        <f t="shared" si="7"/>
        <v>11.5</v>
      </c>
      <c r="M44" s="78">
        <f t="shared" si="7"/>
        <v>14.1</v>
      </c>
      <c r="N44" s="78">
        <f t="shared" si="7"/>
        <v>10.5</v>
      </c>
      <c r="O44" s="78">
        <f t="shared" si="7"/>
        <v>2.6</v>
      </c>
      <c r="P44" s="78">
        <f t="shared" si="7"/>
        <v>1.5</v>
      </c>
      <c r="Q44" s="67"/>
      <c r="R44" s="78">
        <f>SUM(I44:P44)</f>
        <v>100</v>
      </c>
      <c r="S44" t="s">
        <v>18</v>
      </c>
      <c r="T44" s="4"/>
    </row>
    <row r="45" spans="3:20" ht="16.5" thickBot="1">
      <c r="D45" s="2"/>
      <c r="E45" s="2"/>
      <c r="F45" s="2"/>
      <c r="G45" s="2"/>
      <c r="H45" t="s">
        <v>128</v>
      </c>
      <c r="I45" s="67">
        <v>56.3</v>
      </c>
      <c r="J45" s="67">
        <v>1.9</v>
      </c>
      <c r="K45" s="67">
        <v>17.5</v>
      </c>
      <c r="L45" s="67">
        <v>6.1</v>
      </c>
      <c r="M45" s="67">
        <v>3</v>
      </c>
      <c r="N45" s="67">
        <v>6.3</v>
      </c>
      <c r="O45" s="67">
        <v>5.6</v>
      </c>
      <c r="P45" s="67">
        <v>3.3</v>
      </c>
      <c r="R45" s="67">
        <f>SUM(I45:P45)</f>
        <v>99.999999999999972</v>
      </c>
      <c r="S45" s="4"/>
      <c r="T45" s="4"/>
    </row>
    <row r="46" spans="3:20" ht="16.5" thickBot="1">
      <c r="H46" t="s">
        <v>129</v>
      </c>
      <c r="I46" s="3">
        <f t="shared" ref="I46:P46" si="8">(I44-I45)^2</f>
        <v>125.4399999999999</v>
      </c>
      <c r="J46" s="3">
        <f t="shared" si="8"/>
        <v>0.64000000000000046</v>
      </c>
      <c r="K46" s="3">
        <f t="shared" si="8"/>
        <v>30.25</v>
      </c>
      <c r="L46" s="3">
        <f t="shared" si="8"/>
        <v>29.160000000000004</v>
      </c>
      <c r="M46" s="3">
        <f t="shared" si="8"/>
        <v>123.21</v>
      </c>
      <c r="N46" s="3">
        <f t="shared" si="8"/>
        <v>17.64</v>
      </c>
      <c r="O46" s="3">
        <f t="shared" si="8"/>
        <v>8.9999999999999964</v>
      </c>
      <c r="P46" s="3">
        <f t="shared" si="8"/>
        <v>3.2399999999999993</v>
      </c>
      <c r="Q46" t="s">
        <v>130</v>
      </c>
      <c r="R46" s="68">
        <f>SUM(I46:P46)</f>
        <v>338.57999999999987</v>
      </c>
    </row>
    <row r="49" spans="3:20">
      <c r="C49" s="6" t="s">
        <v>126</v>
      </c>
      <c r="T49" s="4"/>
    </row>
    <row r="50" spans="3:20">
      <c r="C50" s="6"/>
      <c r="F50" t="s">
        <v>20</v>
      </c>
      <c r="T50" s="4"/>
    </row>
    <row r="51" spans="3:20">
      <c r="C51" t="s">
        <v>16</v>
      </c>
      <c r="E51" t="s">
        <v>6</v>
      </c>
      <c r="F51" s="66">
        <v>0</v>
      </c>
      <c r="I51" s="73">
        <f t="shared" ref="I51:P54" si="9">$F51*I18</f>
        <v>0</v>
      </c>
      <c r="J51" s="73">
        <f t="shared" si="9"/>
        <v>0</v>
      </c>
      <c r="K51" s="73">
        <f t="shared" si="9"/>
        <v>0</v>
      </c>
      <c r="L51" s="73">
        <f t="shared" si="9"/>
        <v>0</v>
      </c>
      <c r="M51" s="73">
        <f t="shared" si="9"/>
        <v>0</v>
      </c>
      <c r="N51" s="73">
        <f t="shared" si="9"/>
        <v>0</v>
      </c>
      <c r="O51" s="73">
        <f t="shared" si="9"/>
        <v>0</v>
      </c>
      <c r="P51" s="73">
        <f t="shared" si="9"/>
        <v>0</v>
      </c>
      <c r="T51" s="4"/>
    </row>
    <row r="52" spans="3:20">
      <c r="C52" t="s">
        <v>17</v>
      </c>
      <c r="E52" t="s">
        <v>6</v>
      </c>
      <c r="F52" s="66">
        <v>0</v>
      </c>
      <c r="I52" s="73">
        <f t="shared" si="9"/>
        <v>0</v>
      </c>
      <c r="J52" s="73">
        <f t="shared" si="9"/>
        <v>0</v>
      </c>
      <c r="K52" s="73">
        <f t="shared" si="9"/>
        <v>0</v>
      </c>
      <c r="L52" s="73">
        <f t="shared" si="9"/>
        <v>0</v>
      </c>
      <c r="M52" s="73">
        <f t="shared" si="9"/>
        <v>0</v>
      </c>
      <c r="N52" s="73">
        <f t="shared" si="9"/>
        <v>0</v>
      </c>
      <c r="O52" s="73">
        <f t="shared" si="9"/>
        <v>0</v>
      </c>
      <c r="P52" s="73">
        <f t="shared" si="9"/>
        <v>0</v>
      </c>
      <c r="T52" s="4"/>
    </row>
    <row r="53" spans="3:20">
      <c r="C53" t="s">
        <v>24</v>
      </c>
      <c r="E53" t="s">
        <v>6</v>
      </c>
      <c r="F53" s="66">
        <v>0</v>
      </c>
      <c r="I53" s="73">
        <f t="shared" si="9"/>
        <v>0</v>
      </c>
      <c r="J53" s="73">
        <f t="shared" si="9"/>
        <v>0</v>
      </c>
      <c r="K53" s="73">
        <f t="shared" si="9"/>
        <v>0</v>
      </c>
      <c r="L53" s="73">
        <f t="shared" si="9"/>
        <v>0</v>
      </c>
      <c r="M53" s="73">
        <f t="shared" si="9"/>
        <v>0</v>
      </c>
      <c r="N53" s="73">
        <f t="shared" si="9"/>
        <v>0</v>
      </c>
      <c r="O53" s="73">
        <f t="shared" si="9"/>
        <v>0</v>
      </c>
      <c r="P53" s="73">
        <f t="shared" si="9"/>
        <v>0</v>
      </c>
      <c r="T53" s="4"/>
    </row>
    <row r="54" spans="3:20">
      <c r="C54" t="s">
        <v>22</v>
      </c>
      <c r="E54" t="s">
        <v>6</v>
      </c>
      <c r="F54" s="66">
        <v>0</v>
      </c>
      <c r="I54" s="73">
        <f t="shared" si="9"/>
        <v>0</v>
      </c>
      <c r="J54" s="73">
        <f t="shared" si="9"/>
        <v>0</v>
      </c>
      <c r="K54" s="73">
        <f t="shared" si="9"/>
        <v>0</v>
      </c>
      <c r="L54" s="73">
        <f t="shared" si="9"/>
        <v>0</v>
      </c>
      <c r="M54" s="73">
        <f t="shared" si="9"/>
        <v>0</v>
      </c>
      <c r="N54" s="73">
        <f t="shared" si="9"/>
        <v>0</v>
      </c>
      <c r="O54" s="73">
        <f t="shared" si="9"/>
        <v>0</v>
      </c>
      <c r="P54" s="73">
        <f t="shared" si="9"/>
        <v>0</v>
      </c>
      <c r="T54" s="4"/>
    </row>
    <row r="55" spans="3:20">
      <c r="E55" s="7" t="s">
        <v>21</v>
      </c>
      <c r="F55" s="66">
        <f>SUM(F51:F54)</f>
        <v>0</v>
      </c>
      <c r="T55" s="4"/>
    </row>
    <row r="56" spans="3:20">
      <c r="C56" t="s">
        <v>10</v>
      </c>
      <c r="E56" t="s">
        <v>6</v>
      </c>
      <c r="I56" s="78">
        <f>(I44--I51-I52-I53-I54)/(1-$F55)</f>
        <v>45.1</v>
      </c>
      <c r="J56" s="78">
        <f t="shared" ref="J56:P56" si="10">(J44--J51-J52-J53-J54)/(1-$F55)</f>
        <v>2.7</v>
      </c>
      <c r="K56" s="78">
        <f t="shared" si="10"/>
        <v>12</v>
      </c>
      <c r="L56" s="78">
        <f t="shared" si="10"/>
        <v>11.5</v>
      </c>
      <c r="M56" s="78">
        <f t="shared" si="10"/>
        <v>14.1</v>
      </c>
      <c r="N56" s="78">
        <f t="shared" si="10"/>
        <v>10.5</v>
      </c>
      <c r="O56" s="78">
        <f t="shared" si="10"/>
        <v>2.6</v>
      </c>
      <c r="P56" s="78">
        <f t="shared" si="10"/>
        <v>1.5</v>
      </c>
      <c r="Q56" s="67"/>
      <c r="R56" s="78">
        <f>SUM(I56:P56)</f>
        <v>100</v>
      </c>
      <c r="S56" t="s">
        <v>18</v>
      </c>
      <c r="T56" s="4"/>
    </row>
    <row r="57" spans="3:20" ht="16.5" thickBot="1">
      <c r="H57" t="s">
        <v>128</v>
      </c>
      <c r="I57" s="67">
        <v>63.3</v>
      </c>
      <c r="J57" s="67">
        <v>0.4</v>
      </c>
      <c r="K57" s="67">
        <v>20</v>
      </c>
      <c r="L57" s="67">
        <v>2.2999999999999998</v>
      </c>
      <c r="M57" s="67">
        <v>0.2</v>
      </c>
      <c r="N57" s="67">
        <v>1.8</v>
      </c>
      <c r="O57" s="67">
        <v>6.8</v>
      </c>
      <c r="P57" s="67">
        <v>5.2</v>
      </c>
      <c r="R57" s="67">
        <f>SUM(I57:P57)</f>
        <v>99.999999999999986</v>
      </c>
    </row>
    <row r="58" spans="3:20" ht="16.5" thickBot="1">
      <c r="H58" t="s">
        <v>129</v>
      </c>
      <c r="I58" s="3">
        <f t="shared" ref="I58:P58" si="11">(I56-I57)^2</f>
        <v>331.23999999999984</v>
      </c>
      <c r="J58" s="3">
        <f t="shared" si="11"/>
        <v>5.2900000000000009</v>
      </c>
      <c r="K58" s="3">
        <f t="shared" si="11"/>
        <v>64</v>
      </c>
      <c r="L58" s="3">
        <f t="shared" si="11"/>
        <v>84.639999999999986</v>
      </c>
      <c r="M58" s="3">
        <f t="shared" si="11"/>
        <v>193.21</v>
      </c>
      <c r="N58" s="3">
        <f t="shared" si="11"/>
        <v>75.689999999999984</v>
      </c>
      <c r="O58" s="3">
        <f t="shared" si="11"/>
        <v>17.639999999999993</v>
      </c>
      <c r="P58" s="3">
        <f t="shared" si="11"/>
        <v>13.690000000000001</v>
      </c>
      <c r="Q58" t="s">
        <v>130</v>
      </c>
      <c r="R58" s="68">
        <f>SUM(I58:P58)</f>
        <v>785.39999999999986</v>
      </c>
    </row>
    <row r="60" spans="3:20">
      <c r="T60" s="2"/>
    </row>
    <row r="61" spans="3:20">
      <c r="T61" s="4"/>
    </row>
    <row r="63" spans="3:20">
      <c r="I63" s="1" t="s">
        <v>0</v>
      </c>
      <c r="J63" s="1" t="s">
        <v>13</v>
      </c>
      <c r="K63" s="1" t="s">
        <v>2</v>
      </c>
      <c r="L63" s="1" t="s">
        <v>11</v>
      </c>
      <c r="M63" s="1" t="s">
        <v>12</v>
      </c>
      <c r="N63" s="1" t="s">
        <v>1</v>
      </c>
      <c r="O63" s="1" t="s">
        <v>3</v>
      </c>
      <c r="P63" s="1" t="s">
        <v>4</v>
      </c>
      <c r="R63" s="1" t="s">
        <v>7</v>
      </c>
    </row>
    <row r="64" spans="3:20">
      <c r="C64" t="s">
        <v>5</v>
      </c>
      <c r="D64" s="2" t="s">
        <v>6</v>
      </c>
      <c r="E64" s="2"/>
      <c r="F64" s="2"/>
      <c r="G64" s="2"/>
      <c r="H64" s="2"/>
      <c r="I64" s="6">
        <f t="shared" ref="I64:P64" si="12">I22</f>
        <v>45.1</v>
      </c>
      <c r="J64" s="6">
        <f t="shared" si="12"/>
        <v>2.7</v>
      </c>
      <c r="K64" s="6">
        <f t="shared" si="12"/>
        <v>12</v>
      </c>
      <c r="L64" s="6">
        <f t="shared" si="12"/>
        <v>11.5</v>
      </c>
      <c r="M64" s="6">
        <f t="shared" si="12"/>
        <v>14.1</v>
      </c>
      <c r="N64" s="6">
        <f t="shared" si="12"/>
        <v>10.5</v>
      </c>
      <c r="O64" s="6">
        <f t="shared" si="12"/>
        <v>2.6</v>
      </c>
      <c r="P64" s="6">
        <f t="shared" si="12"/>
        <v>1.5</v>
      </c>
      <c r="Q64" s="6"/>
      <c r="R64" s="6">
        <f>SUM(I64:P64)</f>
        <v>100</v>
      </c>
      <c r="S64" s="5"/>
    </row>
    <row r="65" spans="3:19">
      <c r="C65" t="s">
        <v>8</v>
      </c>
      <c r="D65" s="2" t="s">
        <v>6</v>
      </c>
      <c r="E65" s="2"/>
      <c r="F65" s="2"/>
      <c r="G65" s="2"/>
      <c r="H65" s="2"/>
      <c r="I65" s="3">
        <f t="shared" ref="I65:P65" si="13">I31</f>
        <v>45.1</v>
      </c>
      <c r="J65" s="3">
        <f t="shared" si="13"/>
        <v>2.7</v>
      </c>
      <c r="K65" s="3">
        <f t="shared" si="13"/>
        <v>12</v>
      </c>
      <c r="L65" s="3">
        <f t="shared" si="13"/>
        <v>11.5</v>
      </c>
      <c r="M65" s="3">
        <f t="shared" si="13"/>
        <v>14.1</v>
      </c>
      <c r="N65" s="3">
        <f t="shared" si="13"/>
        <v>10.5</v>
      </c>
      <c r="O65" s="3">
        <f t="shared" si="13"/>
        <v>2.6</v>
      </c>
      <c r="P65" s="3">
        <f t="shared" si="13"/>
        <v>1.5</v>
      </c>
      <c r="Q65" s="3"/>
      <c r="R65" s="3">
        <f>R31</f>
        <v>100</v>
      </c>
      <c r="S65" s="4"/>
    </row>
    <row r="66" spans="3:19">
      <c r="C66" t="s">
        <v>9</v>
      </c>
      <c r="D66" s="2" t="s">
        <v>6</v>
      </c>
      <c r="E66" s="2"/>
      <c r="F66" s="2"/>
      <c r="G66" s="2"/>
      <c r="H66" s="2"/>
      <c r="I66" s="3">
        <f t="shared" ref="I66:P66" si="14">I44</f>
        <v>45.1</v>
      </c>
      <c r="J66" s="3">
        <f t="shared" si="14"/>
        <v>2.7</v>
      </c>
      <c r="K66" s="3">
        <f t="shared" si="14"/>
        <v>12</v>
      </c>
      <c r="L66" s="3">
        <f t="shared" si="14"/>
        <v>11.5</v>
      </c>
      <c r="M66" s="3">
        <f t="shared" si="14"/>
        <v>14.1</v>
      </c>
      <c r="N66" s="3">
        <f t="shared" si="14"/>
        <v>10.5</v>
      </c>
      <c r="O66" s="3">
        <f t="shared" si="14"/>
        <v>2.6</v>
      </c>
      <c r="P66" s="3">
        <f t="shared" si="14"/>
        <v>1.5</v>
      </c>
      <c r="Q66" s="3"/>
      <c r="R66" s="3">
        <f>R44</f>
        <v>100</v>
      </c>
      <c r="S66" s="4"/>
    </row>
    <row r="67" spans="3:19">
      <c r="C67" t="s">
        <v>10</v>
      </c>
      <c r="D67" s="2" t="s">
        <v>6</v>
      </c>
      <c r="E67" s="2"/>
      <c r="F67" s="2"/>
      <c r="G67" s="2"/>
      <c r="H67" s="2"/>
      <c r="I67" s="3">
        <f t="shared" ref="I67:P67" si="15">I56</f>
        <v>45.1</v>
      </c>
      <c r="J67" s="3">
        <f t="shared" si="15"/>
        <v>2.7</v>
      </c>
      <c r="K67" s="3">
        <f t="shared" si="15"/>
        <v>12</v>
      </c>
      <c r="L67" s="3">
        <f t="shared" si="15"/>
        <v>11.5</v>
      </c>
      <c r="M67" s="3">
        <f t="shared" si="15"/>
        <v>14.1</v>
      </c>
      <c r="N67" s="3">
        <f t="shared" si="15"/>
        <v>10.5</v>
      </c>
      <c r="O67" s="3">
        <f t="shared" si="15"/>
        <v>2.6</v>
      </c>
      <c r="P67" s="3">
        <f t="shared" si="15"/>
        <v>1.5</v>
      </c>
      <c r="Q67" s="3"/>
      <c r="R67" s="3">
        <f>R56</f>
        <v>100</v>
      </c>
      <c r="S67" s="4"/>
    </row>
    <row r="79" spans="3:19" ht="26.25">
      <c r="C79" s="64"/>
    </row>
  </sheetData>
  <pageMargins left="0.75" right="0.75" top="1" bottom="1" header="0.5" footer="0.5"/>
  <pageSetup paperSize="9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 Cantal</vt:lpstr>
      <vt:lpstr>Ex cristallisation fractionné</vt:lpstr>
    </vt:vector>
  </TitlesOfParts>
  <Company>Unil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Sebastien Pilet</dc:creator>
  <cp:lastModifiedBy>Jonas Vanardois</cp:lastModifiedBy>
  <cp:lastPrinted>2017-04-12T07:56:46Z</cp:lastPrinted>
  <dcterms:created xsi:type="dcterms:W3CDTF">2015-04-27T11:32:09Z</dcterms:created>
  <dcterms:modified xsi:type="dcterms:W3CDTF">2024-09-24T07:45:51Z</dcterms:modified>
</cp:coreProperties>
</file>